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251" windowWidth="10515" windowHeight="9135" tabRatio="728" activeTab="6"/>
  </bookViews>
  <sheets>
    <sheet name="Cover" sheetId="1" r:id="rId1"/>
    <sheet name="Income St" sheetId="2" r:id="rId2"/>
    <sheet name="Balance Sheet" sheetId="3" r:id="rId3"/>
    <sheet name="Equity" sheetId="4" r:id="rId4"/>
    <sheet name="CF" sheetId="5" r:id="rId5"/>
    <sheet name="CF worksheet" sheetId="6" state="hidden" r:id="rId6"/>
    <sheet name="Notes A" sheetId="7" r:id="rId7"/>
    <sheet name="Notes B" sheetId="8" r:id="rId8"/>
    <sheet name="Reference" sheetId="9" state="hidden" r:id="rId9"/>
  </sheets>
  <definedNames>
    <definedName name="OLE_LINK1" localSheetId="6">'Notes A'!$B$105</definedName>
    <definedName name="_xlnm.Print_Area" localSheetId="2">'Balance Sheet'!$A$1:$E$67</definedName>
    <definedName name="_xlnm.Print_Area" localSheetId="4">'CF'!$A$1:$F$63</definedName>
    <definedName name="_xlnm.Print_Area" localSheetId="5">'CF worksheet'!$A$1:$D$65</definedName>
    <definedName name="_xlnm.Print_Area" localSheetId="0">'Cover'!$A$1:$E$29</definedName>
    <definedName name="_xlnm.Print_Area" localSheetId="3">'Equity'!$A$1:$H$37</definedName>
    <definedName name="_xlnm.Print_Area" localSheetId="6">'Notes A'!$A$1:$O$164</definedName>
    <definedName name="_xlnm.Print_Area" localSheetId="7">'Notes B'!$A$1:$M$188</definedName>
    <definedName name="_xlnm.Print_Titles" localSheetId="4">'CF'!$1:$5</definedName>
    <definedName name="_xlnm.Print_Titles" localSheetId="6">'Notes A'!$1:$5</definedName>
    <definedName name="_xlnm.Print_Titles" localSheetId="7">'Notes B'!$1:$5</definedName>
    <definedName name="Z_13DEDDFB_FA62_46E2_8ACC_11C3629F7440_.wvu.PrintArea" localSheetId="4" hidden="1">'CF'!$A$1:$D$63</definedName>
    <definedName name="Z_13DEDDFB_FA62_46E2_8ACC_11C3629F7440_.wvu.PrintArea" localSheetId="5" hidden="1">'CF worksheet'!$A$1:$D$65</definedName>
    <definedName name="Z_13DEDDFB_FA62_46E2_8ACC_11C3629F7440_.wvu.PrintArea" localSheetId="3" hidden="1">'Equity'!$A$1:$H$37</definedName>
    <definedName name="Z_13DEDDFB_FA62_46E2_8ACC_11C3629F7440_.wvu.PrintArea" localSheetId="6" hidden="1">'Notes A'!$A$1:$O$138</definedName>
    <definedName name="Z_13DEDDFB_FA62_46E2_8ACC_11C3629F7440_.wvu.PrintArea" localSheetId="7" hidden="1">'Notes B'!$A$1:$M$106</definedName>
    <definedName name="Z_13DEDDFB_FA62_46E2_8ACC_11C3629F7440_.wvu.PrintTitles" localSheetId="4" hidden="1">'CF'!$1:$5</definedName>
    <definedName name="Z_13DEDDFB_FA62_46E2_8ACC_11C3629F7440_.wvu.PrintTitles" localSheetId="6" hidden="1">'Notes A'!$1:$5</definedName>
    <definedName name="Z_13DEDDFB_FA62_46E2_8ACC_11C3629F7440_.wvu.PrintTitles" localSheetId="7" hidden="1">'Notes B'!$1:$5</definedName>
    <definedName name="Z_13DEDDFB_FA62_46E2_8ACC_11C3629F7440_.wvu.Rows" localSheetId="2" hidden="1">'Balance Sheet'!#REF!</definedName>
    <definedName name="Z_453D48A6_1794_4AEE_AE08_FB21B328D6E7_.wvu.PrintArea" localSheetId="2" hidden="1">'Balance Sheet'!$A$1:$E$67</definedName>
    <definedName name="Z_453D48A6_1794_4AEE_AE08_FB21B328D6E7_.wvu.PrintArea" localSheetId="4" hidden="1">'CF'!$A$1:$F$63</definedName>
    <definedName name="Z_453D48A6_1794_4AEE_AE08_FB21B328D6E7_.wvu.PrintArea" localSheetId="5" hidden="1">'CF worksheet'!$A$1:$D$65</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6" hidden="1">'Notes A'!$A$30:$O$52</definedName>
    <definedName name="Z_453D48A6_1794_4AEE_AE08_FB21B328D6E7_.wvu.PrintArea" localSheetId="7" hidden="1">'Notes B'!$A$1:$M$188</definedName>
    <definedName name="Z_453D48A6_1794_4AEE_AE08_FB21B328D6E7_.wvu.PrintTitles" localSheetId="4" hidden="1">'CF'!$1:$5</definedName>
    <definedName name="Z_453D48A6_1794_4AEE_AE08_FB21B328D6E7_.wvu.PrintTitles" localSheetId="6" hidden="1">'Notes A'!$1:$5</definedName>
    <definedName name="Z_453D48A6_1794_4AEE_AE08_FB21B328D6E7_.wvu.PrintTitles" localSheetId="7" hidden="1">'Notes B'!$1:$5</definedName>
    <definedName name="Z_50AF5566_C7BA_4D9A_810D_584DE5E6152F_.wvu.PrintArea" localSheetId="2" hidden="1">'Balance Sheet'!$A$1:$E$67</definedName>
    <definedName name="Z_50AF5566_C7BA_4D9A_810D_584DE5E6152F_.wvu.PrintArea" localSheetId="4" hidden="1">'CF'!$A$1:$F$63</definedName>
    <definedName name="Z_50AF5566_C7BA_4D9A_810D_584DE5E6152F_.wvu.PrintArea" localSheetId="5" hidden="1">'CF worksheet'!$A$1:$D$65</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6" hidden="1">'Notes A'!$A$30:$O$52</definedName>
    <definedName name="Z_50AF5566_C7BA_4D9A_810D_584DE5E6152F_.wvu.PrintArea" localSheetId="7" hidden="1">'Notes B'!$A$1:$M$188</definedName>
    <definedName name="Z_50AF5566_C7BA_4D9A_810D_584DE5E6152F_.wvu.PrintTitles" localSheetId="4" hidden="1">'CF'!$1:$5</definedName>
    <definedName name="Z_50AF5566_C7BA_4D9A_810D_584DE5E6152F_.wvu.PrintTitles" localSheetId="6" hidden="1">'Notes A'!$1:$5</definedName>
    <definedName name="Z_50AF5566_C7BA_4D9A_810D_584DE5E6152F_.wvu.PrintTitles" localSheetId="7" hidden="1">'Notes B'!$1:$5</definedName>
    <definedName name="Z_C15CAF19_BE84_4265_AFE2_D05F1311919D_.wvu.PrintArea" localSheetId="2" hidden="1">'Balance Sheet'!$A$1:$E$67</definedName>
    <definedName name="Z_C15CAF19_BE84_4265_AFE2_D05F1311919D_.wvu.PrintArea" localSheetId="4" hidden="1">'CF'!$A$1:$F$63</definedName>
    <definedName name="Z_C15CAF19_BE84_4265_AFE2_D05F1311919D_.wvu.PrintArea" localSheetId="5" hidden="1">'CF worksheet'!$A$1:$D$65</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6" hidden="1">'Notes A'!$A$30:$O$52</definedName>
    <definedName name="Z_C15CAF19_BE84_4265_AFE2_D05F1311919D_.wvu.PrintArea" localSheetId="7" hidden="1">'Notes B'!$A$1:$M$188</definedName>
    <definedName name="Z_C15CAF19_BE84_4265_AFE2_D05F1311919D_.wvu.PrintTitles" localSheetId="4" hidden="1">'CF'!$1:$5</definedName>
    <definedName name="Z_C15CAF19_BE84_4265_AFE2_D05F1311919D_.wvu.PrintTitles" localSheetId="6" hidden="1">'Notes A'!$1:$5</definedName>
    <definedName name="Z_C15CAF19_BE84_4265_AFE2_D05F1311919D_.wvu.PrintTitles" localSheetId="7" hidden="1">'Notes B'!$1:$5</definedName>
  </definedNames>
  <calcPr fullCalcOnLoad="1"/>
</workbook>
</file>

<file path=xl/comments6.xml><?xml version="1.0" encoding="utf-8"?>
<comments xmlns="http://schemas.openxmlformats.org/spreadsheetml/2006/main">
  <authors>
    <author>David</author>
  </authors>
  <commentList>
    <comment ref="C39" authorId="0">
      <text>
        <r>
          <rPr>
            <b/>
            <sz val="8"/>
            <rFont val="Tahoma"/>
            <family val="0"/>
          </rPr>
          <t>David:</t>
        </r>
        <r>
          <rPr>
            <sz val="8"/>
            <rFont val="Tahoma"/>
            <family val="0"/>
          </rPr>
          <t xml:space="preserve">
q1
34,564 cdn paid tti *
(15,397) refund KCI- US KW group
1,698 RM - prepayment VCSB
1,563 RM - KGTB
q3 
q4
</t>
        </r>
      </text>
    </comment>
    <comment ref="C17" authorId="0">
      <text>
        <r>
          <rPr>
            <b/>
            <sz val="8"/>
            <rFont val="Tahoma"/>
            <family val="0"/>
          </rPr>
          <t>David:</t>
        </r>
        <r>
          <rPr>
            <sz val="8"/>
            <rFont val="Tahoma"/>
            <family val="0"/>
          </rPr>
          <t xml:space="preserve">
Q1
tti = 51,500 cdn * 3.0040
kw = 8,430 US  * 3.4764
Aus = 450 Aus * 3.0040*.9273
Q2
tti =     cdn
kw =     US
Q3
tti =     cad
kw =     US recovery
Q4
tti =   CAD 
tta=     AUS
kw = </t>
        </r>
      </text>
    </comment>
    <comment ref="C33" authorId="0">
      <text>
        <r>
          <rPr>
            <b/>
            <sz val="8"/>
            <rFont val="Tahoma"/>
            <family val="0"/>
          </rPr>
          <t>David:</t>
        </r>
        <r>
          <rPr>
            <sz val="8"/>
            <rFont val="Tahoma"/>
            <family val="0"/>
          </rPr>
          <t xml:space="preserve">
change in tax payable less current tax per p&amp;l less income taxes paid</t>
        </r>
      </text>
    </comment>
    <comment ref="G57" authorId="0">
      <text>
        <r>
          <rPr>
            <b/>
            <sz val="8"/>
            <rFont val="Tahoma"/>
            <family val="0"/>
          </rPr>
          <t>David:</t>
        </r>
        <r>
          <rPr>
            <sz val="8"/>
            <rFont val="Tahoma"/>
            <family val="0"/>
          </rPr>
          <t xml:space="preserve">
right column bal to zero</t>
        </r>
      </text>
    </comment>
    <comment ref="G22"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<sst xmlns="http://schemas.openxmlformats.org/spreadsheetml/2006/main" count="571" uniqueCount="405">
  <si>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</si>
  <si>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</si>
  <si>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</si>
  <si>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</si>
  <si>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</si>
  <si>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</si>
  <si>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</si>
  <si>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</si>
  <si>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</si>
  <si>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</si>
  <si>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</si>
  <si>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</si>
  <si>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</si>
  <si>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</si>
  <si>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</si>
  <si>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</si>
  <si>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</si>
  <si>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</si>
  <si>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</si>
  <si>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</si>
  <si>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</si>
  <si>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</si>
  <si>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</si>
  <si>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</si>
  <si>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</si>
  <si>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</si>
  <si>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</si>
  <si>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</si>
  <si>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</si>
  <si>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</si>
  <si>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</si>
  <si>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</si>
  <si>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</si>
  <si>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</si>
  <si>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</si>
  <si>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</si>
  <si>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</si>
  <si>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</si>
  <si>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</si>
  <si>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</si>
  <si>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</si>
  <si>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</si>
  <si>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</si>
  <si>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</si>
  <si>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</si>
  <si>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</si>
  <si>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</si>
  <si>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</si>
  <si>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</si>
  <si>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</si>
  <si>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</si>
  <si>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</si>
  <si>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</si>
  <si>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</si>
  <si>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</si>
  <si>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</si>
  <si>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</si>
  <si>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</si>
  <si>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</si>
  <si>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</si>
  <si>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</si>
  <si>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</si>
  <si>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 xml:space="preserve">The Company had on 28 January 2008 submitted an application to Bursa Malaysia Securities Berhad (“Bursa Securities”) for an extension of time of six (6) months from 1 January 2008 to 30 June 2008 to comply with the Required Public Shareholding Spread. </t>
  </si>
  <si>
    <t xml:space="preserve">The Company will be taking various steps to meet the Required Public Shareholding Spread which includes, amongst others, the following:- </t>
  </si>
  <si>
    <t>i)</t>
  </si>
  <si>
    <t>Stepping up marketing and promotional activities to increase the Company’s publicity and awareness amongst the media, investors and the general public;</t>
  </si>
  <si>
    <t>ii)</t>
  </si>
  <si>
    <t>Meeting with existing and prospective institutional investors as well as brokerage houses’ representative and business associates; and</t>
  </si>
  <si>
    <t>iii)</t>
  </si>
  <si>
    <t>Management briefing to the employees of the Company with regards to the prospect of the Company to encourage them to invest in the Company.</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</si>
  <si>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</si>
  <si>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</si>
  <si>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</si>
  <si>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</si>
  <si>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</si>
  <si>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</si>
  <si>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</si>
  <si>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</si>
  <si>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</si>
  <si>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</si>
  <si>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</si>
  <si>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</si>
  <si>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</si>
  <si>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</si>
  <si>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</si>
  <si>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</si>
  <si>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</si>
  <si>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Taxes payable</t>
  </si>
  <si>
    <t>Basic earnings per share (sen)</t>
  </si>
  <si>
    <t>The unaudited Condensed Consolidated Balance Sheet should be read in conjunction with the company's</t>
  </si>
  <si>
    <t>Telco product and services</t>
  </si>
  <si>
    <t>Retail product and services</t>
  </si>
  <si>
    <t>As at 30 April</t>
  </si>
  <si>
    <t>Q1-2008</t>
  </si>
  <si>
    <t>FY 2008</t>
  </si>
  <si>
    <t>Profits from operations before tax</t>
  </si>
  <si>
    <t>Foreign exchange reserve</t>
  </si>
  <si>
    <t>Reserve</t>
  </si>
  <si>
    <t>Days</t>
  </si>
  <si>
    <t>Weighted average number of ordinary shares in issue ('000)</t>
  </si>
  <si>
    <t>The condensed consolidated income statements should be read in conjunction with the audited financial statements for the year ended 31 January 2008 and the accompanying explanatory notes attached to the interim financial statements.</t>
  </si>
  <si>
    <t>annual audited financial statements for the period ended 31 January 2008.</t>
  </si>
  <si>
    <t xml:space="preserve">At 30 April 2007 </t>
  </si>
  <si>
    <t>At 1 February 2008</t>
  </si>
  <si>
    <t>At 30 April 2008</t>
  </si>
  <si>
    <t>The unaudited Condensed Consolidated Statement of Changes in Equity should be read in conjunction with the audited financial statements for the year ended 31 January 2008 and the accompanying explanatory notes attached to the interim financial statements.</t>
  </si>
  <si>
    <t>company's annual audited financial statements for the period ended 31 January 2008.</t>
  </si>
  <si>
    <t>The interim financial report should be read in conjunction with the audited financial statements of Key West Global Telecommunications Berhad ("KeyWest" or "the Company") for the period ended 31 January 2008.</t>
  </si>
  <si>
    <t>The auditors' report on the financial statements for the period ended 31 January 2008 was not qualified.</t>
  </si>
  <si>
    <t>For the three months ended 30 April 2008</t>
  </si>
  <si>
    <t>There were no changes in the composition of the Group during the quarter under review.</t>
  </si>
  <si>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</si>
  <si>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</si>
  <si>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</si>
  <si>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</si>
  <si>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</si>
  <si>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</si>
  <si>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</si>
  <si>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</si>
  <si>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</si>
  <si>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</si>
  <si>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</si>
  <si>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</si>
  <si>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</si>
  <si>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</si>
  <si>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</si>
  <si>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</si>
  <si>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</si>
  <si>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</si>
  <si>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</si>
  <si>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</si>
  <si>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</si>
  <si>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</si>
  <si>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</si>
  <si>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</si>
  <si>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</si>
  <si>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</si>
  <si>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</si>
  <si>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</si>
  <si>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</si>
  <si>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</si>
  <si>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</si>
  <si>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</si>
  <si>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</si>
  <si>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</si>
  <si>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</si>
  <si>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</si>
  <si>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</si>
  <si>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</si>
  <si>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</si>
  <si>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</si>
  <si>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</si>
  <si>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</si>
  <si>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</si>
  <si>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</si>
  <si>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</si>
  <si>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</si>
  <si>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</si>
  <si>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</si>
  <si>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</si>
  <si>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</si>
  <si>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</si>
  <si>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</si>
  <si>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</si>
  <si>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</si>
  <si>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</si>
  <si>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FOR THE FIRST QUARTER ENDED 30 APRIL 2008</t>
  </si>
  <si>
    <t>Quarterly report on consolidated results for the first quarter ended 30 April 2008</t>
  </si>
  <si>
    <t>consolidated results for the three month quarter ended 30 April 2008.</t>
  </si>
  <si>
    <t>Cash flows from financing activities</t>
  </si>
  <si>
    <t>Cash flows used in investing activities</t>
  </si>
  <si>
    <t>Inventories</t>
  </si>
  <si>
    <t xml:space="preserve">No legal actions have been commenced against either party.   </t>
  </si>
  <si>
    <t>Note 1 **</t>
  </si>
  <si>
    <t>The Group borrowings consist of the following:</t>
  </si>
  <si>
    <t>Loan drawn down</t>
  </si>
  <si>
    <t>Amortisation of development costs</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</si>
  <si>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</si>
  <si>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</si>
  <si>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</si>
  <si>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</si>
  <si>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</si>
  <si>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</si>
  <si>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</si>
  <si>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</si>
  <si>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</si>
  <si>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</si>
  <si>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</si>
  <si>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</si>
  <si>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RM</t>
  </si>
  <si>
    <t>(a)</t>
  </si>
  <si>
    <t>(b)</t>
  </si>
  <si>
    <t>Equity holder of the parent</t>
  </si>
  <si>
    <t>NON-CURRENT LIABILITIES</t>
  </si>
  <si>
    <t>TOTAL ASSETS</t>
  </si>
  <si>
    <t>EQUITY AND LIABILITIES</t>
  </si>
  <si>
    <t>Total liabilities</t>
  </si>
  <si>
    <t>TOTAL EQUITY AND LIABILITIES</t>
  </si>
  <si>
    <t>Finance costs</t>
  </si>
  <si>
    <t>(c)</t>
  </si>
  <si>
    <t>3 months ended</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</si>
  <si>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</si>
  <si>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</si>
  <si>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</si>
  <si>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</si>
  <si>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</si>
  <si>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</si>
  <si>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</si>
  <si>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</si>
  <si>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</si>
  <si>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</si>
  <si>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</si>
  <si>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</si>
  <si>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</si>
  <si>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</si>
  <si>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</si>
  <si>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</si>
  <si>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</si>
  <si>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</si>
  <si>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</si>
  <si>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</si>
  <si>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</si>
  <si>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</si>
  <si>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</si>
  <si>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</si>
  <si>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</si>
  <si>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</si>
  <si>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</si>
  <si>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</si>
  <si>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</si>
  <si>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</si>
  <si>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</si>
  <si>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</si>
  <si>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</si>
  <si>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</si>
  <si>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</si>
  <si>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</si>
  <si>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</si>
  <si>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</si>
  <si>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</si>
  <si>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</si>
  <si>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</si>
  <si>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</si>
  <si>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</si>
  <si>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</si>
  <si>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</si>
  <si>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</si>
  <si>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</si>
  <si>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</si>
  <si>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</si>
  <si>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</si>
  <si>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</si>
  <si>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</si>
  <si>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</si>
  <si>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</si>
  <si>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</si>
  <si>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</si>
  <si>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</si>
  <si>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</si>
  <si>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</si>
  <si>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</si>
  <si>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</si>
  <si>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</si>
  <si>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</si>
  <si>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</si>
  <si>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</si>
  <si>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</si>
  <si>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</si>
  <si>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</si>
  <si>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</si>
  <si>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</si>
  <si>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</si>
  <si>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</si>
  <si>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</si>
  <si>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</si>
  <si>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</si>
  <si>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</si>
  <si>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Deferred tax asset</t>
  </si>
  <si>
    <t>Net cash used in investing activities</t>
  </si>
  <si>
    <t>For the three months ended 30 April 2007</t>
  </si>
  <si>
    <t>Income tax (recovery):</t>
  </si>
  <si>
    <t>Development costs</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</si>
  <si>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</si>
  <si>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</si>
  <si>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</si>
  <si>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</si>
  <si>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</si>
  <si>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Facilities          :</t>
  </si>
  <si>
    <t>Purposes        :</t>
  </si>
  <si>
    <t>Status               :</t>
  </si>
  <si>
    <t>There were no capital commitments as at the date of this announcement.</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</si>
  <si>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</si>
  <si>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</si>
  <si>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</si>
  <si>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</si>
  <si>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</si>
  <si>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</si>
  <si>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Net decrease in cash and cash equivalents</t>
  </si>
  <si>
    <t>During the quarter under review, there were no items or events that arose, which affected assets, liabilities, equity, net income or cash flows, that are unusual by reason of their nature, size or incidence.</t>
  </si>
  <si>
    <t>Please refer to Note A15 for status of corporate proposals.</t>
  </si>
  <si>
    <t xml:space="preserve">Restricted cash </t>
  </si>
  <si>
    <t>As performance bonds, tender deposits, earnest money for tender/ security deposits in favour of statutory bodies and/ or other parties acceptable to AmBank.</t>
  </si>
  <si>
    <t>Intangible assets</t>
  </si>
  <si>
    <t>Deferred tax assets</t>
  </si>
  <si>
    <t>Borrowing</t>
  </si>
  <si>
    <t>Malaysian income tax</t>
  </si>
  <si>
    <t>PERIOD</t>
  </si>
  <si>
    <t>Inventories, at cost</t>
  </si>
  <si>
    <t>Amounts due from related parties</t>
  </si>
  <si>
    <t>Amounts due to related parties</t>
  </si>
  <si>
    <t>At 1 February 2007</t>
  </si>
  <si>
    <t>3 months</t>
  </si>
  <si>
    <t>ended</t>
  </si>
  <si>
    <t>Property, plant and equipment</t>
  </si>
  <si>
    <t>Others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</si>
  <si>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</si>
  <si>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</si>
  <si>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</si>
  <si>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</si>
  <si>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</si>
  <si>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</si>
  <si>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</si>
  <si>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</si>
  <si>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</si>
  <si>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</si>
  <si>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</si>
  <si>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</si>
  <si>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</si>
  <si>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</si>
  <si>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</si>
  <si>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</si>
  <si>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</si>
  <si>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</si>
  <si>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</si>
  <si>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(d)</t>
  </si>
  <si>
    <t>As at 31 Jan</t>
  </si>
  <si>
    <t>Tax recoverable</t>
  </si>
  <si>
    <t>The interim financial statements were authorised for issue by the Board of Directors in accordance with a resolution of the directors on 27 June 2008.</t>
  </si>
  <si>
    <t>The accounting policies and methods of computation used in the presentation of the quarterly financial statements are consistent with those applied in the latest audited annual financial statements ended 31 January 2008.</t>
  </si>
  <si>
    <t>The accounting policies and methods of computation adopted by KeyWest and its subsidiary corporations ("KeyWest Group" or "the Group") in this interim financial report are consistent with those adopted in the annual financial statements for the period ended 31 January 2008.</t>
  </si>
  <si>
    <t xml:space="preserve">In the previous fiscal year, a subsidiary of the Company received a letter from a long distance carrier (“Carrier”) claiming that the subsidiaries owed USD$784,989 for trade receivables and interest.  The Carrier and the subsidiaries were involved in service agreements where each party sold telecommunications services to each other. The Company disagrees with the claims and in fact maintains that it is the Company's subsidiaries that is owed USD$156,749 by the Carrier. Full provision was made against this receivable in the books of the subsidiaries. </t>
  </si>
  <si>
    <t>Subsequently, on 1 April 2008, another letter was received from the Carrier claiming that the subsidiaries now owed USD883,000 comprising trade receivables of USD538,000 and interest of USD345,000. However, the subsidiaries continue to maintain the claim by the Carrier is without merit.</t>
  </si>
  <si>
    <t>There were no acquisitions or disposals of unquoted investments and properties during the quarter ended 30 April 2008.</t>
  </si>
  <si>
    <t>There were no acquisitions or disposals of quoted securities during the quarter ended 30 April 2008.</t>
  </si>
  <si>
    <t xml:space="preserve">As at 30 April 2008, the total proceeds from the IPO and Rights Issue were utilised as follows:  </t>
  </si>
  <si>
    <t>** SC had vide their letter dated 28 August 2007 approved the Proposed Extension for the utilisation of R &amp; D cost to 22 August 2009.</t>
  </si>
  <si>
    <t>As at 30 April 2008, VCSB has utilised RM 3,912,000 of the OD facility.</t>
  </si>
  <si>
    <t>As at 30 April 2008, VCSB has utilised RM100,000 of the BG facility.</t>
  </si>
  <si>
    <t>To issue standby letters of credit to overseas suppliers.</t>
  </si>
  <si>
    <t>In addition to the above, the loans are subject to margin requirements and financial convenants that are currently breached. The bank has allowed forbearance of the covenant breaches to be rectified by 30 June 2008. The loans are guaranteed by Keywest Communications (USA) Inc.</t>
  </si>
  <si>
    <t>To assist in financing the day-to-day working capital requirements.</t>
  </si>
  <si>
    <t>At April 30, 2008</t>
  </si>
  <si>
    <t>Cash and cash equivalents at 1 February 2008</t>
  </si>
  <si>
    <t>Cash and cash equivalents at 30 April 2008</t>
  </si>
  <si>
    <t>ok</t>
  </si>
  <si>
    <t>Workings for Bad debts</t>
  </si>
  <si>
    <t>Q1</t>
  </si>
  <si>
    <t>TTI</t>
  </si>
  <si>
    <t>CAD</t>
  </si>
  <si>
    <t>KCHK</t>
  </si>
  <si>
    <t>USD</t>
  </si>
  <si>
    <t>Income tax paid/( refund)</t>
  </si>
  <si>
    <t>paid</t>
  </si>
  <si>
    <t>VCSB</t>
  </si>
  <si>
    <t>KGTB</t>
  </si>
  <si>
    <t>KCUS</t>
  </si>
  <si>
    <t>KNI</t>
  </si>
  <si>
    <t>KCUSA</t>
  </si>
  <si>
    <t>Provision for AP disputes - Balance Sheet balance</t>
  </si>
  <si>
    <t>The Group's revenue for the first quarter ended 30 April 2008 was RM35 million with loss before tax of RM8,000.  Approximately 66% of the revenue was derived from the Telco sector (RM23 million) and 34% from the Retail sector (RM12 million).</t>
  </si>
  <si>
    <t>Both the revenue and profit contribution from Retail sector remained stable for the quarter. The streamlining of business operations coupled with more cost effective sales and marketing compaigns helped to trim the overall expenses.</t>
  </si>
  <si>
    <t>The Group's revenue decreased by RM17.7 million or 33.5% compared to RM52.7 million from the preceding year's corresponding quarter.  The decrease was mainly due to the extremely competitive environment and the precautionary steps taken to address any potential credit risk. This caused a slowdown on the telco business run rate.  On the other hand, the Retail group continued to experience steady growth as the building blocks for growth have been put in place.</t>
  </si>
  <si>
    <t>(Loss)/profit before taxation</t>
  </si>
  <si>
    <t>Net foreign exchange loss/(gain)</t>
  </si>
  <si>
    <t>Cash flows used in operations</t>
  </si>
  <si>
    <t>Net cash used in operating activities</t>
  </si>
  <si>
    <t>Net cash (used in)/generated from financing activities</t>
  </si>
  <si>
    <t xml:space="preserve">On 9 April 2008, both Times Telecom Inc. and Keywest Networks (Canada) Inc., wholly owned subsidiaries of the Company, collectively were granted new credit facilities by HSBC Bank Canada ("Bank"). </t>
  </si>
  <si>
    <t>CAD 290,000 revolving demand term loan (the "Overdraft").</t>
  </si>
  <si>
    <t>CAD 110,000 revolving demand loan (the "Equipment Loan")</t>
  </si>
  <si>
    <t>To assist in financing the capital requirements.</t>
  </si>
  <si>
    <t>CAD100,000 guarantee line, a sub-limit of the Overdraft (the 'Guarantee Line").</t>
  </si>
  <si>
    <t>CAD190,000 import loan, a sub-limit of the Overdraft (the"Import Loan").</t>
  </si>
  <si>
    <t>To issue guarantees to third party telecommunications providers.</t>
  </si>
  <si>
    <t>As at 30 April 2008, collectively TTI and KNI have not utilised the Guarantee Line.</t>
  </si>
  <si>
    <t>As at 30 April 2008, collectively TTI and KNI have utilised USD140,000 (USD190,000 - 30 April 2007) of the Import Loan.</t>
  </si>
  <si>
    <t>As at 30 April 2008, collectively TTI and KNI have utilised CAD104,500 (CAD153,880 - 30 April 2007) of the Equipment Loan.</t>
  </si>
  <si>
    <t>As at 30 April 2008, collectively TTI and KNI have not utilised the Overdraft facility (not utilised - 30 April 2007).</t>
  </si>
  <si>
    <t>The Group's profit before tax decreased by RM1.146 million to a loss before taxation of RM8,000 compared to the preceding year's corresponding quarter and was mainly the result of Telco business decline in lieu of the above.</t>
  </si>
  <si>
    <t>Telegeography points out that the rate of the international voice traffic growth slowed further in 2007 to less than 10%, during which the average growth rate has been 15% for the past 20 years. Skype's disruptive PSTN bypass VOIP service is one factor at play, plus the price decline is expected to continue year over year. Due to the continuous downward  pressure on margins for voice service due to fierce competition and technology disruption, carriers around the world had to respond to challenges including cost reduction measurements and efficiency improvements, plus swiftly embrace value-added IP based services.</t>
  </si>
  <si>
    <t xml:space="preserve">In the Retail sector, the Group has launched products aimed for the VoIP market such as the broad band phone service and is currently developing other VoIP products such as PC-to-PC and PC-to-Phone and others. In addition, the retail sector development team is also developing web and sms initiated phone conferencing products. The precedings are planned to be launched by 2nd Quarter to late 3rd Quarter.
</t>
  </si>
  <si>
    <t>In the Telco sector, the revenue decreased by 26% to RM23 million as compared to RM31 million from the previous quarter. The decrease is mainly due to the weaker than expected wholesale traffic markets and management's decision to temporarily halt business dealings with a few customers to minimize potential credit exposure. The intense competition also put a squeeze on the profit margin.  The foreign exchange losses of over RM164,000 also hurt the bottom line of the Telco sector.</t>
  </si>
  <si>
    <t>Net profit after taxation (RM'000)</t>
  </si>
  <si>
    <t>Profit for the period</t>
  </si>
  <si>
    <t>The Group's loss before taxation for the current quarter ended 30 April 2008 of RM8,000 represents a decrease of RM686,000 over the profit before tax of RM678,000 for the previous quarter ended 31 January 2008. The decrease was mainly attributable to a 26% decrease in revenue from the Telco sector during the quarter.</t>
  </si>
  <si>
    <t>(e)</t>
  </si>
  <si>
    <t>- Proposed capitalisation of approximately RM8.6 million inter-company balances/loan between TTI and the Company via the issuance of 89.9 million new class A common shares of TTI ("TTI Shares") to the Company ("Proposed Capitalisation");</t>
  </si>
  <si>
    <t xml:space="preserve">On 28 January 2008, KeyWest announced that the Company’s public shareholding spread according to the Record of Depositors of KeyWest as at 31 December 2007 was 49.40% in the hands of 939 public shareholders holding not less than 100 shares each. Accordingly, the Company has complied with the minimum public spread of 25% but did not meet the minimum of 1,000 public shareholders holding not less than 100 shares each.
</t>
  </si>
  <si>
    <t xml:space="preserve">In the Telco sector, the Group is involved in the VoIP area and more than 50% of its traffic is now VoIP. Its network is able to send and receive traffic from all VoIP networks. The Telco Group has completed development of its white label Broadband Phone Service and has started some pre-marketing activities. In addition, it is currently in the beta development stage of its new products such as iCall shop and Prepaid PC-to-Phone which it plans to launch in the 2nd Quarter.
</t>
  </si>
  <si>
    <t>On 26 June 2008, the Company announced the proposed listing of Times Telecom Inc. ("TTI"), a wholly owned subsidiary of the Company via the proposed demerger of TTI and its subsidiaries ("TTI Group") to effected in the following manner:</t>
  </si>
  <si>
    <t xml:space="preserve">- Proposed capital distribution of 90 million TTI shares to the existing shareholders of KGTB on the basis of two (2) TTI shares for every five (5) ordinary shares of RM0.10 each in KGTB ("KGTB Shares") via the corresponding cancellation of the share capital of the Company on the basis of two (2) KGTB Shares for every five (5) KGTB Shares held amounting to RM9.0 million ("Proposed Capital Distribution"); and </t>
  </si>
  <si>
    <t>- Proposed listing of and quotation for the entire issued and paid-up share capital of TTI on the TSX Venture exchange ("TSX.V") ("Proposed Listing of TTI"). (Collectively referred to as "Proposals")</t>
  </si>
  <si>
    <t>B16</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</si>
  <si>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30 April 2008, VCSB had made 25 instalment payments totalling RM92,300 (RM48,009 - 30 April 2007).</t>
  </si>
  <si>
    <t xml:space="preserve">Subsequently, the Company had on 13 June 2008 sought another application to Bursa Malaysia Securities Berhad (“Bursa Securities”) for an extension of time of six (6) months from 1 July 2008 to 31 December 2008 to comply with the Required Public Shareholding Spread.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</si>
</sst>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s>
  <fonts count="39">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9"/>
      <color indexed="12"/>
      <name val="Arial"/>
      <family val="2"/>
    </font>
    <font>
      <sz val="16"/>
      <name val="Arial"/>
      <family val="0"/>
    </font>
    <font>
      <b/>
      <sz val="9"/>
      <color indexed="12"/>
      <name val="Arial"/>
      <family val="2"/>
    </font>
    <font>
      <b/>
      <u val="single"/>
      <sz val="9"/>
      <name val="Arial"/>
      <family val="2"/>
    </font>
    <font>
      <u val="single"/>
      <sz val="9"/>
      <name val="Arial"/>
      <family val="2"/>
    </font>
    <font>
      <i/>
      <sz val="9"/>
      <color indexed="48"/>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s>
  <borders count="33">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51">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3"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0" borderId="0" xfId="15" applyNumberFormat="1" applyFont="1" applyFill="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4" xfId="15" applyNumberFormat="1" applyFont="1" applyFill="1" applyBorder="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184" fontId="4" fillId="0" borderId="5"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43" fontId="4" fillId="0" borderId="0" xfId="15" applyNumberFormat="1" applyFont="1" applyFill="1" applyAlignment="1">
      <alignment horizontal="right"/>
    </xf>
    <xf numFmtId="0" fontId="4" fillId="0" borderId="0" xfId="32" applyFont="1" applyFill="1" applyAlignment="1">
      <alignment horizontal="left" vertical="top"/>
      <protection/>
    </xf>
    <xf numFmtId="0" fontId="4" fillId="0" borderId="0" xfId="0" applyFont="1" applyFill="1" applyAlignment="1">
      <alignment vertical="top" wrapText="1"/>
    </xf>
    <xf numFmtId="0" fontId="4" fillId="0" borderId="0" xfId="32" applyFont="1" applyFill="1" applyAlignment="1">
      <alignment wrapText="1"/>
      <protection/>
    </xf>
    <xf numFmtId="0" fontId="4" fillId="0" borderId="0" xfId="0" applyFont="1" applyAlignment="1">
      <alignment/>
    </xf>
    <xf numFmtId="200" fontId="4" fillId="0" borderId="0" xfId="15" applyNumberFormat="1" applyFont="1" applyFill="1" applyAlignment="1">
      <alignment/>
    </xf>
    <xf numFmtId="184" fontId="0" fillId="0" borderId="1" xfId="0" applyNumberFormat="1" applyBorder="1" applyAlignment="1">
      <alignment/>
    </xf>
    <xf numFmtId="0" fontId="4" fillId="0" borderId="6" xfId="32" applyFont="1" applyFill="1" applyBorder="1" applyAlignment="1">
      <alignment vertical="top"/>
      <protection/>
    </xf>
    <xf numFmtId="0" fontId="4" fillId="0" borderId="7"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5" xfId="15" applyNumberFormat="1" applyFont="1" applyFill="1" applyBorder="1" applyAlignment="1">
      <alignment/>
    </xf>
    <xf numFmtId="0" fontId="6" fillId="7" borderId="0" xfId="0" applyFont="1" applyFill="1" applyAlignment="1">
      <alignment horizontal="center"/>
    </xf>
    <xf numFmtId="0" fontId="4" fillId="0" borderId="0" xfId="31" applyFont="1" applyFill="1" applyAlignment="1">
      <alignment horizontal="justify" vertical="center"/>
      <protection/>
    </xf>
    <xf numFmtId="37"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32" applyFont="1" applyFill="1" applyAlignment="1">
      <alignment vertical="top" wrapText="1"/>
      <protection/>
    </xf>
    <xf numFmtId="184" fontId="4" fillId="0" borderId="5" xfId="15" applyNumberFormat="1" applyFont="1" applyBorder="1" applyAlignment="1">
      <alignment/>
    </xf>
    <xf numFmtId="184" fontId="6" fillId="0" borderId="8" xfId="15" applyNumberFormat="1" applyFont="1" applyFill="1" applyBorder="1" applyAlignment="1">
      <alignment/>
    </xf>
    <xf numFmtId="184" fontId="6" fillId="0" borderId="0" xfId="0" applyNumberFormat="1" applyFont="1" applyAlignment="1">
      <alignment/>
    </xf>
    <xf numFmtId="171" fontId="4" fillId="0" borderId="0" xfId="32" applyNumberFormat="1" applyFont="1" applyFill="1" applyBorder="1" applyAlignment="1">
      <alignment vertical="top"/>
      <protection/>
    </xf>
    <xf numFmtId="0" fontId="4" fillId="0" borderId="0" xfId="0" applyFont="1" applyFill="1" applyAlignment="1">
      <alignment vertical="top"/>
    </xf>
    <xf numFmtId="0" fontId="27" fillId="0" borderId="0" xfId="32" applyFont="1" applyFill="1" applyAlignment="1">
      <alignment horizontal="left" vertical="top"/>
      <protection/>
    </xf>
    <xf numFmtId="0" fontId="27" fillId="0" borderId="0" xfId="0" applyFont="1" applyFill="1" applyAlignment="1">
      <alignment horizontal="left"/>
    </xf>
    <xf numFmtId="0" fontId="3" fillId="7" borderId="0" xfId="0" applyFont="1" applyFill="1" applyAlignment="1">
      <alignment horizontal="left"/>
    </xf>
    <xf numFmtId="184" fontId="32" fillId="0" borderId="0" xfId="15" applyNumberFormat="1" applyFont="1" applyFill="1" applyBorder="1" applyAlignment="1">
      <alignment/>
    </xf>
    <xf numFmtId="184" fontId="4" fillId="0" borderId="0" xfId="0"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41" fontId="4" fillId="0" borderId="0" xfId="15" applyNumberFormat="1" applyFont="1" applyFill="1" applyBorder="1" applyAlignment="1">
      <alignment horizontal="center" vertical="top"/>
    </xf>
    <xf numFmtId="41" fontId="4" fillId="0" borderId="9" xfId="15" applyNumberFormat="1" applyFont="1" applyFill="1" applyBorder="1" applyAlignment="1">
      <alignment horizontal="center" vertical="top"/>
    </xf>
    <xf numFmtId="41" fontId="4" fillId="0" borderId="7" xfId="15" applyNumberFormat="1" applyFont="1" applyFill="1" applyBorder="1" applyAlignment="1">
      <alignment horizontal="center" vertical="top"/>
    </xf>
    <xf numFmtId="41" fontId="4" fillId="0" borderId="10" xfId="15" applyNumberFormat="1" applyFont="1" applyFill="1" applyBorder="1" applyAlignment="1">
      <alignment horizontal="center" vertical="top"/>
    </xf>
    <xf numFmtId="0" fontId="0" fillId="0" borderId="0" xfId="0" applyAlignment="1" applyProtection="1">
      <alignment/>
      <protection locked="0"/>
    </xf>
    <xf numFmtId="0" fontId="0" fillId="0" borderId="0" xfId="0" applyFill="1" applyAlignment="1">
      <alignment horizontal="right"/>
    </xf>
    <xf numFmtId="0" fontId="0" fillId="0" borderId="0" xfId="0" applyFill="1" applyAlignment="1">
      <alignment/>
    </xf>
    <xf numFmtId="0" fontId="33" fillId="0" borderId="0" xfId="0" applyFont="1" applyFill="1" applyAlignment="1">
      <alignment horizontal="center"/>
    </xf>
    <xf numFmtId="184" fontId="28" fillId="0" borderId="0" xfId="15" applyNumberFormat="1" applyFont="1" applyFill="1" applyAlignment="1">
      <alignment/>
    </xf>
    <xf numFmtId="43" fontId="4" fillId="0" borderId="0" xfId="15" applyFont="1" applyFill="1" applyAlignment="1">
      <alignment horizontal="center"/>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184" fontId="4" fillId="0" borderId="0" xfId="32"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11" xfId="15" applyNumberFormat="1" applyFont="1" applyFill="1" applyBorder="1" applyAlignment="1">
      <alignment/>
    </xf>
    <xf numFmtId="43" fontId="4" fillId="0" borderId="0" xfId="15" applyFont="1" applyFill="1" applyBorder="1" applyAlignment="1">
      <alignment horizontal="right"/>
    </xf>
    <xf numFmtId="43" fontId="4" fillId="0" borderId="0" xfId="15" applyFont="1" applyFill="1" applyBorder="1" applyAlignment="1">
      <alignment horizontal="center"/>
    </xf>
    <xf numFmtId="184" fontId="4" fillId="0" borderId="0" xfId="0" applyNumberFormat="1" applyFont="1" applyFill="1" applyAlignment="1">
      <alignment horizontal="center"/>
    </xf>
    <xf numFmtId="184" fontId="6" fillId="0" borderId="0" xfId="15" applyNumberFormat="1" applyFont="1" applyFill="1" applyAlignment="1">
      <alignment horizontal="right"/>
    </xf>
    <xf numFmtId="1" fontId="4" fillId="0" borderId="0" xfId="0" applyNumberFormat="1" applyFont="1" applyFill="1" applyBorder="1" applyAlignment="1">
      <alignment horizontal="right"/>
    </xf>
    <xf numFmtId="43" fontId="6" fillId="0" borderId="0" xfId="15" applyNumberFormat="1" applyFont="1" applyFill="1" applyAlignment="1">
      <alignment horizontal="right"/>
    </xf>
    <xf numFmtId="43" fontId="4" fillId="0" borderId="0" xfId="15" applyFont="1" applyFill="1" applyBorder="1" applyAlignment="1">
      <alignment/>
    </xf>
    <xf numFmtId="184" fontId="4" fillId="0" borderId="0" xfId="15" applyNumberFormat="1" applyFont="1" applyFill="1" applyAlignment="1">
      <alignment/>
    </xf>
    <xf numFmtId="0" fontId="0" fillId="0" borderId="0" xfId="0" applyFill="1" applyAlignment="1">
      <alignment horizontal="justify" vertical="top" wrapText="1"/>
    </xf>
    <xf numFmtId="184" fontId="34" fillId="12" borderId="0" xfId="15" applyNumberFormat="1" applyFont="1" applyFill="1" applyBorder="1" applyAlignment="1">
      <alignment/>
    </xf>
    <xf numFmtId="184" fontId="6" fillId="0" borderId="4"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0" fillId="0" borderId="0" xfId="15" applyNumberFormat="1" applyFont="1" applyFill="1" applyBorder="1" applyAlignment="1">
      <alignment/>
    </xf>
    <xf numFmtId="184" fontId="31" fillId="0" borderId="0" xfId="15" applyNumberFormat="1" applyFont="1" applyFill="1" applyBorder="1" applyAlignment="1">
      <alignment/>
    </xf>
    <xf numFmtId="184" fontId="4" fillId="0" borderId="12" xfId="15" applyNumberFormat="1" applyFont="1" applyFill="1" applyBorder="1" applyAlignment="1">
      <alignment/>
    </xf>
    <xf numFmtId="187" fontId="4" fillId="0" borderId="0" xfId="15" applyNumberFormat="1" applyFont="1" applyFill="1" applyAlignment="1">
      <alignment/>
    </xf>
    <xf numFmtId="184" fontId="4" fillId="0" borderId="12" xfId="32" applyNumberFormat="1" applyFont="1" applyFill="1" applyBorder="1">
      <alignment/>
      <protection/>
    </xf>
    <xf numFmtId="0" fontId="0" fillId="0" borderId="0" xfId="0" applyFont="1" applyFill="1" applyAlignment="1">
      <alignment/>
    </xf>
    <xf numFmtId="184" fontId="4" fillId="0" borderId="0" xfId="32" applyNumberFormat="1" applyFont="1" applyFill="1" applyBorder="1">
      <alignment/>
      <protection/>
    </xf>
    <xf numFmtId="0" fontId="6" fillId="0" borderId="0" xfId="32" applyFont="1" applyFill="1" applyAlignment="1">
      <alignment horizontal="left"/>
      <protection/>
    </xf>
    <xf numFmtId="0" fontId="6" fillId="0" borderId="0" xfId="32" applyFont="1" applyFill="1">
      <alignment/>
      <protection/>
    </xf>
    <xf numFmtId="0" fontId="4" fillId="0" borderId="0" xfId="32" applyFont="1" applyFill="1">
      <alignment/>
      <protection/>
    </xf>
    <xf numFmtId="0" fontId="0" fillId="0" borderId="0" xfId="0" applyFont="1" applyFill="1" applyAlignment="1">
      <alignment vertical="top" wrapText="1"/>
    </xf>
    <xf numFmtId="0" fontId="0" fillId="0" borderId="0" xfId="0" applyFont="1" applyFill="1" applyAlignment="1">
      <alignment vertical="center"/>
    </xf>
    <xf numFmtId="0" fontId="4" fillId="0" borderId="0" xfId="0" applyFont="1" applyFill="1" applyAlignment="1">
      <alignment vertical="center" wrapText="1"/>
    </xf>
    <xf numFmtId="184" fontId="34" fillId="0" borderId="0" xfId="15" applyNumberFormat="1" applyFont="1" applyFill="1" applyBorder="1" applyAlignment="1">
      <alignment/>
    </xf>
    <xf numFmtId="184" fontId="4" fillId="2" borderId="13" xfId="15" applyNumberFormat="1" applyFont="1" applyFill="1" applyBorder="1" applyAlignment="1">
      <alignment horizontal="center"/>
    </xf>
    <xf numFmtId="184" fontId="4" fillId="2" borderId="14" xfId="15" applyNumberFormat="1" applyFont="1" applyFill="1" applyBorder="1" applyAlignment="1">
      <alignment horizontal="center"/>
    </xf>
    <xf numFmtId="184" fontId="4" fillId="2" borderId="15" xfId="15" applyNumberFormat="1" applyFont="1" applyFill="1" applyBorder="1" applyAlignment="1">
      <alignment horizontal="center"/>
    </xf>
    <xf numFmtId="184" fontId="4" fillId="2" borderId="16" xfId="15" applyNumberFormat="1" applyFont="1" applyFill="1" applyBorder="1" applyAlignment="1">
      <alignment/>
    </xf>
    <xf numFmtId="184" fontId="4" fillId="2" borderId="17" xfId="15" applyNumberFormat="1" applyFont="1" applyFill="1" applyBorder="1" applyAlignment="1">
      <alignment horizontal="center"/>
    </xf>
    <xf numFmtId="184" fontId="4" fillId="2" borderId="17" xfId="15" applyNumberFormat="1" applyFont="1" applyFill="1" applyBorder="1" applyAlignment="1">
      <alignment/>
    </xf>
    <xf numFmtId="184" fontId="4" fillId="2" borderId="18" xfId="15" applyNumberFormat="1" applyFont="1" applyFill="1" applyBorder="1" applyAlignment="1">
      <alignment horizontal="center"/>
    </xf>
    <xf numFmtId="184" fontId="35" fillId="0" borderId="0" xfId="15" applyNumberFormat="1" applyFont="1" applyFill="1" applyBorder="1" applyAlignment="1">
      <alignment/>
    </xf>
    <xf numFmtId="0" fontId="35" fillId="0" borderId="0" xfId="0" applyFont="1" applyFill="1" applyAlignment="1">
      <alignment/>
    </xf>
    <xf numFmtId="184" fontId="6" fillId="0" borderId="0" xfId="15" applyNumberFormat="1" applyFont="1" applyFill="1" applyBorder="1" applyAlignment="1">
      <alignment horizontal="right"/>
    </xf>
    <xf numFmtId="204" fontId="4" fillId="0" borderId="0" xfId="0" applyNumberFormat="1" applyFont="1" applyFill="1" applyAlignment="1">
      <alignment/>
    </xf>
    <xf numFmtId="43" fontId="4" fillId="10" borderId="0" xfId="15" applyFont="1" applyFill="1" applyAlignment="1">
      <alignment/>
    </xf>
    <xf numFmtId="43" fontId="4" fillId="0" borderId="3" xfId="0" applyNumberFormat="1" applyFont="1" applyFill="1" applyBorder="1" applyAlignment="1">
      <alignment/>
    </xf>
    <xf numFmtId="184" fontId="36" fillId="0" borderId="0" xfId="15" applyNumberFormat="1" applyFont="1" applyFill="1" applyBorder="1" applyAlignment="1">
      <alignment/>
    </xf>
    <xf numFmtId="199" fontId="4" fillId="10" borderId="0" xfId="0" applyNumberFormat="1" applyFont="1" applyFill="1" applyAlignment="1">
      <alignment/>
    </xf>
    <xf numFmtId="0" fontId="37" fillId="0" borderId="0" xfId="0" applyFont="1" applyFill="1" applyAlignment="1">
      <alignment/>
    </xf>
    <xf numFmtId="199" fontId="4" fillId="0" borderId="0" xfId="15" applyNumberFormat="1" applyFont="1" applyFill="1" applyAlignment="1">
      <alignment/>
    </xf>
    <xf numFmtId="199" fontId="4" fillId="0" borderId="0" xfId="0" applyNumberFormat="1" applyFont="1" applyFill="1" applyAlignment="1">
      <alignment/>
    </xf>
    <xf numFmtId="199" fontId="4" fillId="0" borderId="3" xfId="0" applyNumberFormat="1" applyFont="1" applyFill="1" applyBorder="1" applyAlignment="1">
      <alignment/>
    </xf>
    <xf numFmtId="43" fontId="4" fillId="0" borderId="0" xfId="15" applyNumberFormat="1" applyFont="1" applyFill="1" applyBorder="1" applyAlignment="1">
      <alignment/>
    </xf>
    <xf numFmtId="43" fontId="4" fillId="10" borderId="0" xfId="0" applyNumberFormat="1" applyFont="1" applyFill="1" applyAlignment="1">
      <alignment/>
    </xf>
    <xf numFmtId="184" fontId="34" fillId="13" borderId="0" xfId="15" applyNumberFormat="1" applyFont="1" applyFill="1" applyBorder="1" applyAlignment="1">
      <alignment/>
    </xf>
    <xf numFmtId="184" fontId="4" fillId="13" borderId="0" xfId="15" applyNumberFormat="1" applyFont="1" applyFill="1" applyBorder="1" applyAlignment="1">
      <alignment/>
    </xf>
    <xf numFmtId="0" fontId="4" fillId="4" borderId="0" xfId="0" applyFont="1" applyFill="1" applyAlignment="1">
      <alignment horizontal="justify" vertical="top" wrapText="1"/>
    </xf>
    <xf numFmtId="0" fontId="0" fillId="4" borderId="0" xfId="0" applyFill="1" applyAlignment="1">
      <alignment vertical="top" wrapText="1"/>
    </xf>
    <xf numFmtId="0" fontId="6" fillId="4" borderId="0" xfId="32" applyFont="1" applyFill="1">
      <alignment/>
      <protection/>
    </xf>
    <xf numFmtId="0" fontId="4" fillId="4" borderId="0" xfId="32" applyFont="1" applyFill="1">
      <alignment/>
      <protection/>
    </xf>
    <xf numFmtId="0" fontId="4" fillId="4" borderId="0" xfId="32" applyFont="1" applyFill="1" applyAlignment="1">
      <alignment horizontal="left" vertical="top"/>
      <protection/>
    </xf>
    <xf numFmtId="0" fontId="4" fillId="4" borderId="0" xfId="32" applyFont="1" applyFill="1" applyAlignment="1">
      <alignment horizontal="justify" vertical="top"/>
      <protection/>
    </xf>
    <xf numFmtId="184" fontId="6" fillId="0" borderId="5" xfId="15" applyNumberFormat="1" applyFont="1" applyFill="1" applyBorder="1" applyAlignment="1">
      <alignment horizontal="right"/>
    </xf>
    <xf numFmtId="184" fontId="4" fillId="0" borderId="5" xfId="15" applyNumberFormat="1" applyFont="1" applyFill="1" applyBorder="1" applyAlignment="1">
      <alignment horizontal="right"/>
    </xf>
    <xf numFmtId="0" fontId="4" fillId="0" borderId="0" xfId="0" applyFont="1" applyFill="1" applyAlignment="1">
      <alignment horizontal="left"/>
    </xf>
    <xf numFmtId="0" fontId="4" fillId="4" borderId="0" xfId="32" applyFont="1" applyFill="1" applyAlignment="1">
      <alignment horizontal="justify" vertical="top" wrapText="1"/>
      <protection/>
    </xf>
    <xf numFmtId="0" fontId="6" fillId="0" borderId="0" xfId="32" applyFont="1" applyFill="1" applyAlignment="1">
      <alignment horizontal="right" wrapText="1"/>
      <protection/>
    </xf>
    <xf numFmtId="15" fontId="6" fillId="0" borderId="0" xfId="32" applyNumberFormat="1" applyFont="1" applyFill="1" applyAlignment="1">
      <alignment horizontal="right" wrapText="1"/>
      <protection/>
    </xf>
    <xf numFmtId="15" fontId="6" fillId="0" borderId="0" xfId="32" applyNumberFormat="1" applyFont="1" applyFill="1" applyAlignment="1" quotePrefix="1">
      <alignment horizontal="right" wrapText="1"/>
      <protection/>
    </xf>
    <xf numFmtId="0" fontId="4" fillId="4" borderId="0" xfId="0" applyFont="1" applyFill="1" applyAlignment="1">
      <alignment vertical="top" wrapText="1"/>
    </xf>
    <xf numFmtId="0" fontId="4" fillId="4" borderId="0" xfId="0" applyFont="1" applyFill="1" applyAlignment="1">
      <alignment vertical="top"/>
    </xf>
    <xf numFmtId="0" fontId="4" fillId="4" borderId="0" xfId="0" applyFont="1" applyFill="1" applyAlignment="1">
      <alignment vertical="center" wrapText="1"/>
    </xf>
    <xf numFmtId="0" fontId="4" fillId="4" borderId="0" xfId="32" applyFont="1" applyFill="1" applyAlignment="1">
      <alignment/>
      <protection/>
    </xf>
    <xf numFmtId="184" fontId="6" fillId="4" borderId="0" xfId="15" applyNumberFormat="1" applyFont="1" applyFill="1" applyAlignment="1">
      <alignment horizontal="right"/>
    </xf>
    <xf numFmtId="184" fontId="4" fillId="4" borderId="0" xfId="15" applyNumberFormat="1" applyFont="1" applyFill="1" applyAlignment="1">
      <alignment horizontal="right"/>
    </xf>
    <xf numFmtId="1" fontId="4" fillId="4" borderId="0" xfId="0" applyNumberFormat="1" applyFont="1" applyFill="1" applyBorder="1" applyAlignment="1">
      <alignment horizontal="right"/>
    </xf>
    <xf numFmtId="41" fontId="4" fillId="0" borderId="7" xfId="15" applyNumberFormat="1" applyFont="1" applyFill="1" applyBorder="1" applyAlignment="1">
      <alignment horizontal="center" vertical="top"/>
    </xf>
    <xf numFmtId="0" fontId="4" fillId="0" borderId="6" xfId="32" applyFont="1" applyFill="1" applyBorder="1" applyAlignment="1">
      <alignment vertical="top"/>
      <protection/>
    </xf>
    <xf numFmtId="0" fontId="4" fillId="0" borderId="0" xfId="32" applyFont="1" applyFill="1" applyBorder="1" applyAlignment="1">
      <alignment vertical="top"/>
      <protection/>
    </xf>
    <xf numFmtId="0" fontId="4" fillId="0" borderId="7" xfId="32" applyFont="1" applyFill="1" applyBorder="1" applyAlignment="1">
      <alignment vertical="top"/>
      <protection/>
    </xf>
    <xf numFmtId="0" fontId="4" fillId="0" borderId="19" xfId="32" applyFont="1" applyFill="1" applyBorder="1" applyAlignment="1">
      <alignment horizontal="center" vertical="center"/>
      <protection/>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41" fontId="4" fillId="0" borderId="4" xfId="15" applyNumberFormat="1" applyFont="1" applyFill="1" applyBorder="1" applyAlignment="1">
      <alignment horizontal="right" vertical="top"/>
    </xf>
    <xf numFmtId="0" fontId="4" fillId="0" borderId="21" xfId="32" applyFont="1" applyFill="1" applyBorder="1" applyAlignment="1">
      <alignment horizontal="right" vertical="top"/>
      <protection/>
    </xf>
    <xf numFmtId="0" fontId="4" fillId="0" borderId="22" xfId="32" applyFont="1" applyFill="1" applyBorder="1" applyAlignment="1">
      <alignment horizontal="center" vertical="center"/>
      <protection/>
    </xf>
    <xf numFmtId="0" fontId="4" fillId="0" borderId="23" xfId="32" applyFont="1" applyFill="1" applyBorder="1" applyAlignment="1">
      <alignment horizontal="center" vertical="center"/>
      <protection/>
    </xf>
    <xf numFmtId="0" fontId="3" fillId="7" borderId="0" xfId="0" applyFont="1" applyFill="1" applyAlignment="1">
      <alignment horizontal="center"/>
    </xf>
    <xf numFmtId="0" fontId="3" fillId="14" borderId="0" xfId="0" applyFont="1" applyFill="1" applyAlignment="1">
      <alignment horizontal="center"/>
    </xf>
    <xf numFmtId="0" fontId="7" fillId="7" borderId="0" xfId="0" applyFont="1" applyFill="1" applyAlignment="1">
      <alignment horizontal="center"/>
    </xf>
    <xf numFmtId="0" fontId="7" fillId="14" borderId="0" xfId="0" applyFont="1" applyFill="1" applyAlignment="1">
      <alignment horizontal="center"/>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xf>
    <xf numFmtId="0" fontId="8" fillId="0" borderId="0" xfId="0" applyFont="1" applyAlignment="1">
      <alignment horizontal="center"/>
    </xf>
    <xf numFmtId="0" fontId="4" fillId="4" borderId="0" xfId="32" applyFont="1" applyFill="1" applyAlignment="1">
      <alignment horizontal="justify" vertical="top" wrapText="1"/>
      <protection/>
    </xf>
    <xf numFmtId="0" fontId="4" fillId="4" borderId="0" xfId="32" applyFont="1" applyFill="1" applyAlignment="1" quotePrefix="1">
      <alignment horizontal="justify" vertical="top" wrapText="1"/>
      <protection/>
    </xf>
    <xf numFmtId="0" fontId="0" fillId="4" borderId="0" xfId="0" applyFill="1" applyAlignment="1">
      <alignment/>
    </xf>
    <xf numFmtId="0" fontId="4" fillId="0" borderId="0" xfId="32" applyFont="1" applyFill="1" applyAlignment="1">
      <alignment horizontal="justify" wrapText="1"/>
      <protection/>
    </xf>
    <xf numFmtId="41" fontId="4" fillId="0" borderId="0" xfId="15" applyNumberFormat="1" applyFont="1" applyFill="1" applyBorder="1" applyAlignment="1">
      <alignment horizontal="center" vertical="top"/>
    </xf>
    <xf numFmtId="0" fontId="0" fillId="0" borderId="0" xfId="0" applyFill="1" applyBorder="1" applyAlignment="1">
      <alignment horizontal="center" vertical="top"/>
    </xf>
    <xf numFmtId="41" fontId="4" fillId="0" borderId="10" xfId="15" applyNumberFormat="1" applyFont="1" applyFill="1" applyBorder="1" applyAlignment="1">
      <alignment horizontal="center" vertical="top"/>
    </xf>
    <xf numFmtId="41" fontId="4" fillId="0" borderId="9" xfId="15" applyNumberFormat="1" applyFont="1" applyFill="1" applyBorder="1" applyAlignment="1">
      <alignment horizontal="center" vertical="top"/>
    </xf>
    <xf numFmtId="41" fontId="4" fillId="0" borderId="24" xfId="15" applyNumberFormat="1" applyFont="1" applyFill="1" applyBorder="1" applyAlignment="1">
      <alignment horizontal="right" vertical="top"/>
    </xf>
    <xf numFmtId="41" fontId="4" fillId="0" borderId="12" xfId="15" applyNumberFormat="1" applyFont="1" applyFill="1" applyBorder="1" applyAlignment="1">
      <alignment horizontal="right" vertical="top"/>
    </xf>
    <xf numFmtId="0" fontId="4" fillId="0" borderId="25" xfId="0" applyFont="1" applyFill="1" applyBorder="1" applyAlignment="1">
      <alignment horizontal="right" vertical="top"/>
    </xf>
    <xf numFmtId="0" fontId="4" fillId="0" borderId="0" xfId="0" applyFont="1" applyAlignment="1">
      <alignment horizontal="justify" wrapText="1"/>
    </xf>
    <xf numFmtId="0" fontId="4" fillId="0" borderId="0" xfId="32" applyFont="1" applyFill="1" applyAlignment="1">
      <alignment horizontal="justify" vertical="top"/>
      <protection/>
    </xf>
    <xf numFmtId="0" fontId="4" fillId="0" borderId="0" xfId="0" applyFont="1" applyAlignment="1">
      <alignment wrapText="1"/>
    </xf>
    <xf numFmtId="0" fontId="4" fillId="0" borderId="0" xfId="0" applyFont="1" applyFill="1" applyAlignment="1">
      <alignment vertical="top" wrapText="1"/>
    </xf>
    <xf numFmtId="0" fontId="4" fillId="0" borderId="11" xfId="32" applyFont="1" applyFill="1" applyBorder="1" applyAlignment="1">
      <alignment horizontal="center" vertical="top"/>
      <protection/>
    </xf>
    <xf numFmtId="0" fontId="4" fillId="0" borderId="26" xfId="32" applyFont="1" applyFill="1" applyBorder="1" applyAlignment="1">
      <alignment horizontal="center" vertical="top"/>
      <protection/>
    </xf>
    <xf numFmtId="0" fontId="4" fillId="0" borderId="16" xfId="32" applyFont="1" applyFill="1" applyBorder="1" applyAlignment="1">
      <alignment horizontal="center" vertical="top"/>
      <protection/>
    </xf>
    <xf numFmtId="0" fontId="4" fillId="0" borderId="18" xfId="32" applyFont="1" applyFill="1" applyBorder="1" applyAlignment="1">
      <alignment horizontal="center" vertical="top"/>
      <protection/>
    </xf>
    <xf numFmtId="0" fontId="4" fillId="0" borderId="27" xfId="32" applyFont="1" applyFill="1" applyBorder="1" applyAlignment="1">
      <alignment vertical="top"/>
      <protection/>
    </xf>
    <xf numFmtId="0" fontId="4" fillId="0" borderId="4" xfId="32" applyFont="1" applyFill="1" applyBorder="1" applyAlignment="1">
      <alignment vertical="top"/>
      <protection/>
    </xf>
    <xf numFmtId="0" fontId="4" fillId="0" borderId="15" xfId="32" applyFont="1" applyFill="1" applyBorder="1" applyAlignment="1">
      <alignment vertical="top"/>
      <protection/>
    </xf>
    <xf numFmtId="0" fontId="4" fillId="0" borderId="0" xfId="32" applyFont="1" applyFill="1" applyAlignment="1">
      <alignment vertical="top" wrapText="1"/>
      <protection/>
    </xf>
    <xf numFmtId="0" fontId="0" fillId="0" borderId="0" xfId="0" applyFill="1" applyAlignment="1">
      <alignment vertical="top" wrapText="1"/>
    </xf>
    <xf numFmtId="0" fontId="4" fillId="0" borderId="28" xfId="32" applyFont="1" applyFill="1" applyBorder="1" applyAlignment="1">
      <alignment horizontal="center" vertical="top"/>
      <protection/>
    </xf>
    <xf numFmtId="0" fontId="4" fillId="0" borderId="19" xfId="32" applyFont="1" applyFill="1" applyBorder="1" applyAlignment="1">
      <alignment horizontal="center" vertical="top"/>
      <protection/>
    </xf>
    <xf numFmtId="0" fontId="4" fillId="0" borderId="10" xfId="0" applyFont="1" applyFill="1" applyBorder="1" applyAlignment="1">
      <alignment horizontal="center" vertical="top"/>
    </xf>
    <xf numFmtId="0" fontId="4" fillId="0" borderId="7" xfId="0" applyFont="1" applyFill="1" applyBorder="1" applyAlignment="1">
      <alignment horizontal="center" vertical="top"/>
    </xf>
    <xf numFmtId="0" fontId="4" fillId="0" borderId="28" xfId="32" applyFont="1" applyFill="1" applyBorder="1" applyAlignment="1">
      <alignment horizontal="center" vertical="top" wrapText="1"/>
      <protection/>
    </xf>
    <xf numFmtId="0" fontId="4" fillId="0" borderId="23" xfId="32" applyFont="1" applyFill="1" applyBorder="1" applyAlignment="1">
      <alignment horizontal="center" vertical="top" wrapText="1"/>
      <protection/>
    </xf>
    <xf numFmtId="0" fontId="4" fillId="0" borderId="29" xfId="32" applyFont="1" applyFill="1" applyBorder="1" applyAlignment="1">
      <alignment/>
      <protection/>
    </xf>
    <xf numFmtId="0" fontId="4" fillId="0" borderId="10"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41" fontId="4" fillId="0" borderId="13" xfId="15" applyNumberFormat="1" applyFont="1" applyFill="1" applyBorder="1" applyAlignment="1">
      <alignment horizontal="right" vertical="top"/>
    </xf>
    <xf numFmtId="0" fontId="4" fillId="0" borderId="15" xfId="32" applyFont="1" applyFill="1" applyBorder="1" applyAlignment="1">
      <alignment horizontal="right" vertical="top"/>
      <protection/>
    </xf>
    <xf numFmtId="41" fontId="4" fillId="0" borderId="16" xfId="15" applyNumberFormat="1" applyFont="1" applyFill="1" applyBorder="1" applyAlignment="1">
      <alignment horizontal="center" vertical="top"/>
    </xf>
    <xf numFmtId="0" fontId="0" fillId="0" borderId="18" xfId="0" applyFill="1" applyBorder="1" applyAlignment="1">
      <alignment horizontal="center" vertical="top"/>
    </xf>
    <xf numFmtId="41" fontId="4" fillId="0" borderId="11" xfId="15" applyNumberFormat="1" applyFont="1" applyFill="1" applyBorder="1" applyAlignment="1">
      <alignment horizontal="center" vertical="top"/>
    </xf>
    <xf numFmtId="0" fontId="0" fillId="0" borderId="26" xfId="0" applyFill="1" applyBorder="1" applyAlignment="1">
      <alignment horizontal="center" vertical="top"/>
    </xf>
    <xf numFmtId="0" fontId="4" fillId="0" borderId="0" xfId="32" applyFont="1" applyFill="1" applyAlignment="1">
      <alignment horizontal="justify" vertical="top" wrapText="1"/>
      <protection/>
    </xf>
    <xf numFmtId="0" fontId="6" fillId="7" borderId="0" xfId="32" applyFont="1" applyFill="1" applyAlignment="1">
      <alignment horizontal="left" vertical="top"/>
      <protection/>
    </xf>
    <xf numFmtId="0" fontId="4" fillId="0" borderId="30" xfId="32" applyFont="1" applyFill="1" applyBorder="1" applyAlignment="1">
      <alignment vertical="top"/>
      <protection/>
    </xf>
    <xf numFmtId="0" fontId="4" fillId="0" borderId="8" xfId="32" applyFont="1" applyFill="1" applyBorder="1" applyAlignment="1">
      <alignment vertical="top"/>
      <protection/>
    </xf>
    <xf numFmtId="0" fontId="4" fillId="0" borderId="31" xfId="32" applyFont="1" applyFill="1" applyBorder="1" applyAlignment="1">
      <alignment vertical="top"/>
      <protection/>
    </xf>
    <xf numFmtId="0" fontId="4" fillId="7" borderId="0" xfId="32" applyFont="1" applyFill="1" applyAlignment="1">
      <alignment horizontal="left" vertical="top"/>
      <protection/>
    </xf>
    <xf numFmtId="0" fontId="4" fillId="0" borderId="32" xfId="0" applyFont="1" applyFill="1" applyBorder="1" applyAlignment="1">
      <alignment horizontal="right" vertical="top"/>
    </xf>
    <xf numFmtId="0" fontId="4" fillId="0" borderId="0" xfId="32" applyFont="1" applyFill="1" applyAlignment="1">
      <alignment horizontal="justify" vertical="top" wrapText="1"/>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4" fillId="0" borderId="0" xfId="32" applyFont="1" applyFill="1" applyAlignment="1">
      <alignment horizontal="left" vertical="top" wrapText="1"/>
      <protection/>
    </xf>
    <xf numFmtId="0" fontId="0" fillId="0" borderId="0" xfId="0" applyFill="1" applyAlignment="1">
      <alignment horizontal="left" vertical="top" wrapText="1"/>
    </xf>
    <xf numFmtId="0" fontId="4" fillId="4" borderId="0" xfId="32" applyFont="1" applyFill="1" applyAlignment="1">
      <alignment horizontal="justify" vertical="top" wrapText="1"/>
      <protection/>
    </xf>
    <xf numFmtId="0" fontId="0" fillId="0" borderId="0" xfId="0" applyFont="1"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wrapText="1"/>
      <protection/>
    </xf>
    <xf numFmtId="0" fontId="4" fillId="4" borderId="0" xfId="32" applyFont="1" applyFill="1" applyAlignment="1">
      <alignment wrapText="1"/>
      <protection/>
    </xf>
    <xf numFmtId="0" fontId="4" fillId="0" borderId="0" xfId="32" applyFont="1" applyFill="1" applyAlignment="1">
      <alignment vertical="center" wrapText="1"/>
      <protection/>
    </xf>
    <xf numFmtId="0" fontId="4" fillId="0" borderId="0" xfId="0" applyFont="1" applyFill="1" applyAlignment="1">
      <alignment vertical="center" wrapText="1"/>
    </xf>
    <xf numFmtId="0" fontId="28" fillId="0" borderId="0" xfId="32" applyFont="1" applyFill="1" applyBorder="1" applyAlignment="1">
      <alignment vertical="top" wrapText="1"/>
      <protection/>
    </xf>
    <xf numFmtId="0" fontId="0" fillId="0" borderId="0" xfId="0" applyAlignment="1">
      <alignment wrapText="1"/>
    </xf>
    <xf numFmtId="0" fontId="0" fillId="0" borderId="0" xfId="0" applyFont="1" applyFill="1" applyAlignment="1">
      <alignment horizontal="left" vertical="top" wrapText="1"/>
    </xf>
    <xf numFmtId="0" fontId="4" fillId="4" borderId="0" xfId="0" applyFont="1" applyFill="1" applyAlignment="1">
      <alignment horizontal="justify" vertical="top" wrapText="1"/>
    </xf>
    <xf numFmtId="0" fontId="4" fillId="0" borderId="0" xfId="0" applyFont="1" applyFill="1" applyAlignment="1">
      <alignment horizontal="justify" vertical="top" wrapText="1"/>
    </xf>
    <xf numFmtId="0" fontId="0" fillId="0" borderId="0" xfId="0" applyAlignment="1">
      <alignment horizontal="justify" vertical="top" wrapText="1"/>
    </xf>
    <xf numFmtId="0" fontId="4" fillId="14" borderId="0" xfId="32" applyFont="1" applyFill="1" applyAlignment="1">
      <alignment horizontal="left" vertical="top"/>
      <protection/>
    </xf>
    <xf numFmtId="0" fontId="6" fillId="14" borderId="0" xfId="32" applyFont="1" applyFill="1" applyAlignment="1">
      <alignment horizontal="left" vertical="top"/>
      <protection/>
    </xf>
    <xf numFmtId="0" fontId="4" fillId="4" borderId="0" xfId="32" applyFont="1" applyFill="1" applyAlignment="1">
      <alignment horizontal="justify" vertical="top"/>
      <protection/>
    </xf>
    <xf numFmtId="0" fontId="0" fillId="0" borderId="0" xfId="0" applyFill="1" applyAlignment="1">
      <alignment wrapText="1"/>
    </xf>
    <xf numFmtId="0" fontId="4" fillId="4" borderId="0" xfId="0" applyNumberFormat="1" applyFont="1" applyFill="1" applyAlignment="1">
      <alignment horizontal="justify" vertical="top" wrapText="1"/>
    </xf>
    <xf numFmtId="0" fontId="0" fillId="4" borderId="0" xfId="0" applyFill="1" applyAlignment="1">
      <alignment horizontal="justify" vertical="top"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4714875"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324225"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546735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25050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130</xdr:row>
      <xdr:rowOff>114300</xdr:rowOff>
    </xdr:from>
    <xdr:to>
      <xdr:col>14</xdr:col>
      <xdr:colOff>438150</xdr:colOff>
      <xdr:row>132</xdr:row>
      <xdr:rowOff>133350</xdr:rowOff>
    </xdr:to>
    <xdr:sp>
      <xdr:nvSpPr>
        <xdr:cNvPr id="1" name="TextBox 6"/>
        <xdr:cNvSpPr txBox="1">
          <a:spLocks noChangeArrowheads="1"/>
        </xdr:cNvSpPr>
      </xdr:nvSpPr>
      <xdr:spPr>
        <a:xfrm>
          <a:off x="542925" y="20354925"/>
          <a:ext cx="6572250" cy="32385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18 February 2008, the Company announced that an extension of time of 6 months until 30 June 2008 was obtained  from Bursa Securities in order to comply with the public shareholding spread requirement via their letter dated 14 February 2008. </a:t>
          </a:r>
        </a:p>
      </xdr:txBody>
    </xdr:sp>
    <xdr:clientData/>
  </xdr:twoCellAnchor>
  <xdr:twoCellAnchor>
    <xdr:from>
      <xdr:col>2</xdr:col>
      <xdr:colOff>0</xdr:colOff>
      <xdr:row>146</xdr:row>
      <xdr:rowOff>9525</xdr:rowOff>
    </xdr:from>
    <xdr:to>
      <xdr:col>14</xdr:col>
      <xdr:colOff>447675</xdr:colOff>
      <xdr:row>152</xdr:row>
      <xdr:rowOff>142875</xdr:rowOff>
    </xdr:to>
    <xdr:sp>
      <xdr:nvSpPr>
        <xdr:cNvPr id="2" name="TextBox 9"/>
        <xdr:cNvSpPr txBox="1">
          <a:spLocks noChangeArrowheads="1"/>
        </xdr:cNvSpPr>
      </xdr:nvSpPr>
      <xdr:spPr>
        <a:xfrm>
          <a:off x="542925" y="22688550"/>
          <a:ext cx="6581775" cy="104775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26 May 2008, the Company clarified that the Company is currently and actively exploring various opportunities that may increase shareholders’ value which may include various types of corporate exercises within its Group of Companies. To date, there have not been any proposals which have been tabled to the Board of Directors. 
When appropriate, a corresponding announcement will be made once a more concrete and comprehensive proposal that is in the best interest of the Company and its shareholders, has been approved by the Board of Directors. 
</a:t>
          </a:r>
        </a:p>
      </xdr:txBody>
    </xdr:sp>
    <xdr:clientData/>
  </xdr:twoCellAnchor>
  <xdr:twoCellAnchor>
    <xdr:from>
      <xdr:col>2</xdr:col>
      <xdr:colOff>38100</xdr:colOff>
      <xdr:row>137</xdr:row>
      <xdr:rowOff>9525</xdr:rowOff>
    </xdr:from>
    <xdr:to>
      <xdr:col>14</xdr:col>
      <xdr:colOff>438150</xdr:colOff>
      <xdr:row>141</xdr:row>
      <xdr:rowOff>28575</xdr:rowOff>
    </xdr:to>
    <xdr:sp>
      <xdr:nvSpPr>
        <xdr:cNvPr id="3" name="TextBox 10"/>
        <xdr:cNvSpPr txBox="1">
          <a:spLocks noChangeArrowheads="1"/>
        </xdr:cNvSpPr>
      </xdr:nvSpPr>
      <xdr:spPr>
        <a:xfrm>
          <a:off x="581025" y="21316950"/>
          <a:ext cx="6534150" cy="628650"/>
        </a:xfrm>
        <a:prstGeom prst="rect">
          <a:avLst/>
        </a:prstGeom>
        <a:solidFill>
          <a:srgbClr val="FFFFFF"/>
        </a:solidFill>
        <a:ln w="1" cmpd="sng">
          <a:noFill/>
        </a:ln>
      </xdr:spPr>
      <xdr:txBody>
        <a:bodyPr vertOverflow="clip" wrap="square"/>
        <a:p>
          <a:pPr algn="just">
            <a:defRPr/>
          </a:pPr>
          <a:r>
            <a:rPr lang="en-US" cap="none" sz="900" b="0" i="0" u="none" baseline="0">
              <a:latin typeface="Arial"/>
              <a:ea typeface="Arial"/>
              <a:cs typeface="Arial"/>
            </a:rPr>
            <a:t>As at 21 May 2008, the existing option holders of 16,075,000 have voluntarily and irrevocably waived and surrender all their rights and entitlement to exercise the options granted pursuant to the KGTB ESOS Scheme. The shares of the Company have  been trading below the exercise price and its par value of RM0.246 and RM0.10 respectively. Hence, the options have been "out-of-the-money".</a:t>
          </a:r>
        </a:p>
      </xdr:txBody>
    </xdr:sp>
    <xdr:clientData/>
  </xdr:twoCellAnchor>
  <xdr:twoCellAnchor>
    <xdr:from>
      <xdr:col>2</xdr:col>
      <xdr:colOff>28575</xdr:colOff>
      <xdr:row>142</xdr:row>
      <xdr:rowOff>0</xdr:rowOff>
    </xdr:from>
    <xdr:to>
      <xdr:col>14</xdr:col>
      <xdr:colOff>438150</xdr:colOff>
      <xdr:row>145</xdr:row>
      <xdr:rowOff>0</xdr:rowOff>
    </xdr:to>
    <xdr:sp>
      <xdr:nvSpPr>
        <xdr:cNvPr id="4" name="TextBox 11"/>
        <xdr:cNvSpPr txBox="1">
          <a:spLocks noChangeArrowheads="1"/>
        </xdr:cNvSpPr>
      </xdr:nvSpPr>
      <xdr:spPr>
        <a:xfrm>
          <a:off x="571500" y="22069425"/>
          <a:ext cx="6543675" cy="457200"/>
        </a:xfrm>
        <a:prstGeom prst="rect">
          <a:avLst/>
        </a:prstGeom>
        <a:solidFill>
          <a:srgbClr val="FFFFFF"/>
        </a:solidFill>
        <a:ln w="1" cmpd="sng">
          <a:noFill/>
        </a:ln>
      </xdr:spPr>
      <xdr:txBody>
        <a:bodyPr vertOverflow="clip" wrap="square"/>
        <a:p>
          <a:pPr algn="just">
            <a:defRPr/>
          </a:pPr>
          <a:r>
            <a:rPr lang="en-US" cap="none" sz="900" b="0" i="0" u="none" baseline="0">
              <a:latin typeface="Arial"/>
              <a:ea typeface="Arial"/>
              <a:cs typeface="Arial"/>
            </a:rPr>
            <a:t>The act of waiving and surrendering all their rights and entitlements to exercise the Options does not tantamount to the termination of the existing scheme, but only for the existing options granted. The KGTB ESOS scheme will remains in force for a period of five (5) years from the date of implementation.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zoomScaleSheetLayoutView="100" workbookViewId="0" topLeftCell="A1">
      <selection activeCell="I14" sqref="I14"/>
    </sheetView>
  </sheetViews>
  <sheetFormatPr defaultColWidth="9.140625" defaultRowHeight="12.75"/>
  <cols>
    <col min="3" max="3" width="50.00390625" style="0" customWidth="1"/>
  </cols>
  <sheetData>
    <row r="6" ht="12.75">
      <c r="C6" s="165"/>
    </row>
    <row r="7" ht="12.75">
      <c r="C7" s="166"/>
    </row>
    <row r="8" ht="12.75">
      <c r="C8" s="166"/>
    </row>
    <row r="9" ht="20.25">
      <c r="C9" s="167"/>
    </row>
    <row r="10" ht="12.75">
      <c r="C10" s="67"/>
    </row>
    <row r="11" ht="12.75">
      <c r="C11" s="67"/>
    </row>
    <row r="12" ht="12.75">
      <c r="C12" s="67"/>
    </row>
    <row r="13" ht="15.75">
      <c r="C13" s="69" t="s">
        <v>111</v>
      </c>
    </row>
    <row r="14" ht="14.25">
      <c r="C14" s="70" t="s">
        <v>112</v>
      </c>
    </row>
    <row r="15" ht="14.25">
      <c r="C15" s="70" t="s">
        <v>322</v>
      </c>
    </row>
    <row r="16" ht="12.75">
      <c r="C16" s="67"/>
    </row>
    <row r="17" ht="12.75">
      <c r="C17" s="68"/>
    </row>
    <row r="18" ht="15">
      <c r="C18" s="71" t="s">
        <v>113</v>
      </c>
    </row>
    <row r="19" ht="15">
      <c r="C19" s="71" t="s">
        <v>166</v>
      </c>
    </row>
    <row r="20" ht="12.75">
      <c r="C20" s="68"/>
    </row>
    <row r="21" ht="12.75">
      <c r="C21" s="68"/>
    </row>
    <row r="22" ht="12.75">
      <c r="C22" s="68"/>
    </row>
    <row r="23" ht="12.75">
      <c r="C23" s="164"/>
    </row>
    <row r="24" ht="12.75">
      <c r="C24" s="164"/>
    </row>
    <row r="30" ht="12.75">
      <c r="C30" s="11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83"/>
  <sheetViews>
    <sheetView zoomScaleSheetLayoutView="100" workbookViewId="0" topLeftCell="A1">
      <selection activeCell="K33" sqref="K33"/>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66" t="s">
        <v>77</v>
      </c>
      <c r="B1" s="266"/>
      <c r="C1" s="266"/>
      <c r="D1" s="266"/>
      <c r="E1" s="266"/>
      <c r="F1" s="267"/>
      <c r="G1" s="267"/>
    </row>
    <row r="2" spans="1:7" ht="12">
      <c r="A2" s="268" t="s">
        <v>322</v>
      </c>
      <c r="B2" s="268"/>
      <c r="C2" s="268"/>
      <c r="D2" s="268"/>
      <c r="E2" s="268"/>
      <c r="F2" s="269"/>
      <c r="G2" s="269"/>
    </row>
    <row r="3" spans="1:7" s="9" customFormat="1" ht="12">
      <c r="A3" s="39"/>
      <c r="B3" s="39"/>
      <c r="C3" s="39"/>
      <c r="D3" s="40"/>
      <c r="E3" s="39"/>
      <c r="F3" s="40"/>
      <c r="G3" s="40"/>
    </row>
    <row r="4" spans="1:7" s="9" customFormat="1" ht="12">
      <c r="A4" s="266" t="s">
        <v>167</v>
      </c>
      <c r="B4" s="266"/>
      <c r="C4" s="266"/>
      <c r="D4" s="266"/>
      <c r="E4" s="266"/>
      <c r="F4" s="267"/>
      <c r="G4" s="267"/>
    </row>
    <row r="5" spans="1:7" s="9" customFormat="1" ht="12">
      <c r="A5" s="266" t="s">
        <v>78</v>
      </c>
      <c r="B5" s="266"/>
      <c r="C5" s="266"/>
      <c r="D5" s="266"/>
      <c r="E5" s="266"/>
      <c r="F5" s="267"/>
      <c r="G5" s="267"/>
    </row>
    <row r="6" spans="1:7" s="3" customFormat="1" ht="12">
      <c r="A6" s="272"/>
      <c r="B6" s="272"/>
      <c r="C6" s="272"/>
      <c r="D6" s="272"/>
      <c r="E6" s="272"/>
      <c r="F6" s="272"/>
      <c r="G6" s="272"/>
    </row>
    <row r="7" spans="1:7" s="3" customFormat="1" ht="12">
      <c r="A7" s="236" t="s">
        <v>242</v>
      </c>
      <c r="B7" s="49"/>
      <c r="C7" s="49"/>
      <c r="D7" s="49"/>
      <c r="E7" s="49"/>
      <c r="F7" s="49"/>
      <c r="G7" s="49"/>
    </row>
    <row r="8" spans="1:7" s="3" customFormat="1" ht="12">
      <c r="A8" s="236" t="s">
        <v>168</v>
      </c>
      <c r="B8" s="49"/>
      <c r="C8" s="49"/>
      <c r="D8" s="49"/>
      <c r="E8" s="49"/>
      <c r="F8" s="49"/>
      <c r="G8" s="49"/>
    </row>
    <row r="9" spans="1:7" s="3" customFormat="1" ht="12">
      <c r="A9" s="49"/>
      <c r="B9" s="49"/>
      <c r="C9" s="49"/>
      <c r="D9" s="49"/>
      <c r="E9" s="49"/>
      <c r="F9" s="49"/>
      <c r="G9" s="49"/>
    </row>
    <row r="10" spans="3:7" ht="12.75">
      <c r="C10" s="273" t="s">
        <v>142</v>
      </c>
      <c r="D10" s="273"/>
      <c r="E10" s="14"/>
      <c r="F10" s="273" t="s">
        <v>143</v>
      </c>
      <c r="G10" s="274"/>
    </row>
    <row r="11" spans="3:7" ht="12">
      <c r="C11" s="35" t="s">
        <v>329</v>
      </c>
      <c r="D11" s="35" t="s">
        <v>330</v>
      </c>
      <c r="E11" s="22"/>
      <c r="F11" s="35" t="s">
        <v>331</v>
      </c>
      <c r="G11" s="35" t="s">
        <v>330</v>
      </c>
    </row>
    <row r="12" spans="2:7" ht="12">
      <c r="B12" s="3"/>
      <c r="C12" s="35" t="s">
        <v>332</v>
      </c>
      <c r="D12" s="35" t="s">
        <v>333</v>
      </c>
      <c r="E12" s="22"/>
      <c r="F12" s="35" t="s">
        <v>332</v>
      </c>
      <c r="G12" s="35" t="s">
        <v>0</v>
      </c>
    </row>
    <row r="13" spans="2:7" ht="12">
      <c r="B13" s="15"/>
      <c r="C13" s="35" t="s">
        <v>1</v>
      </c>
      <c r="D13" s="35" t="s">
        <v>1</v>
      </c>
      <c r="E13" s="22"/>
      <c r="F13" s="35" t="s">
        <v>2</v>
      </c>
      <c r="G13" s="35" t="s">
        <v>306</v>
      </c>
    </row>
    <row r="14" spans="2:7" ht="12">
      <c r="B14" s="15"/>
      <c r="C14" s="45">
        <v>39568</v>
      </c>
      <c r="D14" s="45">
        <v>39202</v>
      </c>
      <c r="E14" s="47"/>
      <c r="F14" s="45">
        <v>39568</v>
      </c>
      <c r="G14" s="45">
        <v>39202</v>
      </c>
    </row>
    <row r="15" spans="2:7" ht="12">
      <c r="B15" s="15"/>
      <c r="C15" s="35" t="s">
        <v>82</v>
      </c>
      <c r="D15" s="35" t="s">
        <v>82</v>
      </c>
      <c r="E15" s="22"/>
      <c r="F15" s="35" t="s">
        <v>82</v>
      </c>
      <c r="G15" s="35" t="s">
        <v>82</v>
      </c>
    </row>
    <row r="16" spans="2:7" ht="12">
      <c r="B16" s="3" t="s">
        <v>264</v>
      </c>
      <c r="C16" s="50"/>
      <c r="D16" s="50"/>
      <c r="E16" s="51"/>
      <c r="F16" s="51"/>
      <c r="G16" s="52"/>
    </row>
    <row r="17" spans="1:9" s="3" customFormat="1" ht="12">
      <c r="A17" s="16" t="s">
        <v>4</v>
      </c>
      <c r="B17" s="16" t="s">
        <v>33</v>
      </c>
      <c r="C17" s="53">
        <v>35033</v>
      </c>
      <c r="D17" s="57">
        <v>52718</v>
      </c>
      <c r="E17" s="53"/>
      <c r="F17" s="53">
        <f>+C17</f>
        <v>35033</v>
      </c>
      <c r="G17" s="57">
        <f>+D17</f>
        <v>52718</v>
      </c>
      <c r="H17" s="17"/>
      <c r="I17" s="17"/>
    </row>
    <row r="18" spans="1:9" s="3" customFormat="1" ht="12">
      <c r="A18" s="16"/>
      <c r="B18" s="16"/>
      <c r="C18" s="53"/>
      <c r="D18" s="53"/>
      <c r="E18" s="53"/>
      <c r="F18" s="53"/>
      <c r="G18" s="53"/>
      <c r="H18" s="17"/>
      <c r="I18" s="17"/>
    </row>
    <row r="19" spans="1:9" s="3" customFormat="1" ht="12">
      <c r="A19" s="16" t="s">
        <v>5</v>
      </c>
      <c r="B19" s="16"/>
      <c r="C19" s="53">
        <v>-28991</v>
      </c>
      <c r="D19" s="57">
        <v>-46044</v>
      </c>
      <c r="E19" s="53"/>
      <c r="F19" s="53">
        <f>+C19</f>
        <v>-28991</v>
      </c>
      <c r="G19" s="57">
        <f>+D19</f>
        <v>-46044</v>
      </c>
      <c r="H19" s="17"/>
      <c r="I19" s="17"/>
    </row>
    <row r="20" spans="1:9" s="3" customFormat="1" ht="12" customHeight="1">
      <c r="A20" s="16"/>
      <c r="B20" s="16"/>
      <c r="C20" s="177"/>
      <c r="D20" s="177"/>
      <c r="E20" s="24"/>
      <c r="F20" s="177"/>
      <c r="G20" s="177"/>
      <c r="H20" s="17"/>
      <c r="I20" s="17"/>
    </row>
    <row r="21" spans="1:9" s="3" customFormat="1" ht="12">
      <c r="A21" s="16" t="s">
        <v>6</v>
      </c>
      <c r="B21" s="16"/>
      <c r="C21" s="53">
        <f>+C17+C19-0.1</f>
        <v>6041.9</v>
      </c>
      <c r="D21" s="57">
        <f>+D17+D19</f>
        <v>6674</v>
      </c>
      <c r="E21" s="24"/>
      <c r="F21" s="53">
        <f>SUM(F17:F20)</f>
        <v>6042</v>
      </c>
      <c r="G21" s="57">
        <f>+G17+G19</f>
        <v>6674</v>
      </c>
      <c r="H21" s="17"/>
      <c r="I21" s="17"/>
    </row>
    <row r="22" spans="1:9" s="3" customFormat="1" ht="13.5" customHeight="1">
      <c r="A22" s="16"/>
      <c r="B22" s="16"/>
      <c r="C22" s="53"/>
      <c r="D22" s="53"/>
      <c r="E22" s="24"/>
      <c r="F22" s="53"/>
      <c r="G22" s="53"/>
      <c r="H22" s="17"/>
      <c r="I22" s="17"/>
    </row>
    <row r="23" spans="1:9" s="16" customFormat="1" ht="12">
      <c r="A23" s="16" t="s">
        <v>268</v>
      </c>
      <c r="C23" s="24">
        <v>153</v>
      </c>
      <c r="D23" s="57">
        <f>256+212</f>
        <v>468</v>
      </c>
      <c r="E23" s="24"/>
      <c r="F23" s="24">
        <f>+C23</f>
        <v>153</v>
      </c>
      <c r="G23" s="57">
        <f>+D23</f>
        <v>468</v>
      </c>
      <c r="H23" s="18"/>
      <c r="I23" s="18"/>
    </row>
    <row r="24" spans="3:9" s="16" customFormat="1" ht="12">
      <c r="C24" s="24"/>
      <c r="D24" s="24"/>
      <c r="E24" s="24"/>
      <c r="F24" s="24"/>
      <c r="G24" s="24"/>
      <c r="H24" s="18"/>
      <c r="I24" s="18"/>
    </row>
    <row r="25" spans="1:9" s="16" customFormat="1" ht="12">
      <c r="A25" s="16" t="s">
        <v>284</v>
      </c>
      <c r="C25" s="24">
        <f>-3861-164-416</f>
        <v>-4441</v>
      </c>
      <c r="D25" s="24">
        <f>-3918-487-145-4</f>
        <v>-4554</v>
      </c>
      <c r="E25" s="24"/>
      <c r="F25" s="24">
        <f>+C25</f>
        <v>-4441</v>
      </c>
      <c r="G25" s="20">
        <f>+D25</f>
        <v>-4554</v>
      </c>
      <c r="H25" s="18"/>
      <c r="I25" s="18"/>
    </row>
    <row r="26" spans="3:9" s="16" customFormat="1" ht="12">
      <c r="C26" s="24"/>
      <c r="D26" s="24"/>
      <c r="E26" s="24"/>
      <c r="F26" s="24"/>
      <c r="G26" s="24"/>
      <c r="H26" s="18"/>
      <c r="I26" s="18"/>
    </row>
    <row r="27" spans="1:9" s="16" customFormat="1" ht="12">
      <c r="A27" s="16" t="s">
        <v>285</v>
      </c>
      <c r="C27" s="24">
        <v>-1526</v>
      </c>
      <c r="D27" s="24">
        <v>-1280</v>
      </c>
      <c r="E27" s="24"/>
      <c r="F27" s="24">
        <f>+C27</f>
        <v>-1526</v>
      </c>
      <c r="G27" s="20">
        <f>+D27</f>
        <v>-1280</v>
      </c>
      <c r="H27" s="18"/>
      <c r="I27" s="18"/>
    </row>
    <row r="28" spans="3:9" s="16" customFormat="1" ht="12">
      <c r="C28" s="24"/>
      <c r="D28" s="24"/>
      <c r="E28" s="24"/>
      <c r="F28" s="24"/>
      <c r="G28" s="24"/>
      <c r="H28" s="18"/>
      <c r="I28" s="18"/>
    </row>
    <row r="29" spans="1:9" s="16" customFormat="1" ht="12">
      <c r="A29" s="16" t="s">
        <v>286</v>
      </c>
      <c r="C29" s="24">
        <f>-135-8</f>
        <v>-143</v>
      </c>
      <c r="D29" s="24">
        <f>-170-D31</f>
        <v>-88</v>
      </c>
      <c r="E29" s="24"/>
      <c r="F29" s="24">
        <f>+C29</f>
        <v>-143</v>
      </c>
      <c r="G29" s="20">
        <f>+D29</f>
        <v>-88</v>
      </c>
      <c r="H29" s="18"/>
      <c r="I29" s="18"/>
    </row>
    <row r="30" spans="3:9" s="16" customFormat="1" ht="12">
      <c r="C30" s="24"/>
      <c r="D30" s="24"/>
      <c r="E30" s="24"/>
      <c r="F30" s="24"/>
      <c r="G30" s="20"/>
      <c r="H30" s="18"/>
      <c r="I30" s="18"/>
    </row>
    <row r="31" spans="1:9" s="16" customFormat="1" ht="12">
      <c r="A31" s="16" t="s">
        <v>198</v>
      </c>
      <c r="C31" s="24">
        <v>-93</v>
      </c>
      <c r="D31" s="24">
        <v>-82</v>
      </c>
      <c r="E31" s="24"/>
      <c r="F31" s="24">
        <f>+C31</f>
        <v>-93</v>
      </c>
      <c r="G31" s="20">
        <f>+D31</f>
        <v>-82</v>
      </c>
      <c r="H31" s="18"/>
      <c r="I31" s="18"/>
    </row>
    <row r="32" spans="3:9" s="16" customFormat="1" ht="12">
      <c r="C32" s="177"/>
      <c r="D32" s="177"/>
      <c r="E32" s="24"/>
      <c r="F32" s="177"/>
      <c r="G32" s="177"/>
      <c r="H32" s="18"/>
      <c r="I32" s="18"/>
    </row>
    <row r="33" spans="1:9" s="16" customFormat="1" ht="12">
      <c r="A33" s="16" t="s">
        <v>372</v>
      </c>
      <c r="C33" s="24">
        <f>SUM(C21:C32)+0.1</f>
        <v>-8.000000000000364</v>
      </c>
      <c r="D33" s="24">
        <f>SUM(D21:D32)</f>
        <v>1138</v>
      </c>
      <c r="E33" s="24"/>
      <c r="F33" s="24">
        <f>SUM(F21:F32)</f>
        <v>-8</v>
      </c>
      <c r="G33" s="24">
        <f>SUM(G21:G32)</f>
        <v>1138</v>
      </c>
      <c r="H33" s="18"/>
      <c r="I33" s="18"/>
    </row>
    <row r="34" spans="3:9" s="16" customFormat="1" ht="12">
      <c r="C34" s="24"/>
      <c r="D34" s="24"/>
      <c r="E34" s="24"/>
      <c r="F34" s="24"/>
      <c r="G34" s="24"/>
      <c r="H34" s="18"/>
      <c r="I34" s="18"/>
    </row>
    <row r="35" spans="1:10" s="16" customFormat="1" ht="12">
      <c r="A35" s="16" t="s">
        <v>8</v>
      </c>
      <c r="B35" s="16" t="s">
        <v>224</v>
      </c>
      <c r="C35" s="24">
        <v>18</v>
      </c>
      <c r="D35" s="57">
        <v>-418</v>
      </c>
      <c r="E35" s="24"/>
      <c r="F35" s="24">
        <f>+C35</f>
        <v>18</v>
      </c>
      <c r="G35" s="57">
        <f>+D35</f>
        <v>-418</v>
      </c>
      <c r="H35" s="18"/>
      <c r="I35" s="109"/>
      <c r="J35" s="110"/>
    </row>
    <row r="36" spans="3:9" s="16" customFormat="1" ht="12">
      <c r="C36" s="177"/>
      <c r="D36" s="177"/>
      <c r="E36" s="24"/>
      <c r="F36" s="177"/>
      <c r="G36" s="177"/>
      <c r="H36" s="18"/>
      <c r="I36" s="18"/>
    </row>
    <row r="37" spans="1:9" s="16" customFormat="1" ht="12.75" thickBot="1">
      <c r="A37" s="16" t="s">
        <v>393</v>
      </c>
      <c r="C37" s="54">
        <f>SUM(C33:C36)</f>
        <v>9.999999999999636</v>
      </c>
      <c r="D37" s="54">
        <f>SUM(D33:D36)</f>
        <v>720</v>
      </c>
      <c r="E37" s="24"/>
      <c r="F37" s="54">
        <f>SUM(F33:F36)</f>
        <v>10</v>
      </c>
      <c r="G37" s="54">
        <f>SUM(G33:G36)</f>
        <v>720</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261</v>
      </c>
      <c r="C40" s="24"/>
      <c r="D40" s="24"/>
      <c r="E40" s="24"/>
      <c r="F40" s="24"/>
      <c r="G40" s="24"/>
      <c r="H40" s="18"/>
      <c r="I40" s="18"/>
    </row>
    <row r="41" spans="1:9" s="16" customFormat="1" ht="14.25" customHeight="1">
      <c r="A41" s="16" t="s">
        <v>192</v>
      </c>
      <c r="C41" s="24">
        <f>+C37</f>
        <v>9.999999999999636</v>
      </c>
      <c r="D41" s="24">
        <f>+D37</f>
        <v>720</v>
      </c>
      <c r="E41" s="24"/>
      <c r="F41" s="24">
        <f>+C41</f>
        <v>9.999999999999636</v>
      </c>
      <c r="G41" s="24">
        <f>+G37</f>
        <v>720</v>
      </c>
      <c r="H41" s="18"/>
      <c r="I41" s="18"/>
    </row>
    <row r="42" spans="1:9" s="16" customFormat="1" ht="14.25" customHeight="1">
      <c r="A42" s="16" t="s">
        <v>262</v>
      </c>
      <c r="C42" s="24">
        <v>0</v>
      </c>
      <c r="D42" s="57">
        <v>0</v>
      </c>
      <c r="E42" s="24"/>
      <c r="F42" s="24">
        <v>0</v>
      </c>
      <c r="G42" s="24">
        <v>0</v>
      </c>
      <c r="H42" s="18"/>
      <c r="I42" s="18"/>
    </row>
    <row r="43" spans="3:9" s="16" customFormat="1" ht="14.25" customHeight="1" thickBot="1">
      <c r="C43" s="54">
        <f>SUM(C41:C42)</f>
        <v>9.999999999999636</v>
      </c>
      <c r="D43" s="54">
        <f>SUM(D41:D42)</f>
        <v>720</v>
      </c>
      <c r="E43" s="24"/>
      <c r="F43" s="54">
        <f>SUM(F41:F42)</f>
        <v>9.999999999999636</v>
      </c>
      <c r="G43" s="54">
        <f>SUM(G41:G42)</f>
        <v>720</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88</v>
      </c>
      <c r="B46" s="16" t="s">
        <v>233</v>
      </c>
      <c r="C46" s="184">
        <f>+'Notes B'!G172</f>
        <v>0.004444444444444283</v>
      </c>
      <c r="D46" s="178">
        <f>+'Notes B'!H172</f>
        <v>0.32</v>
      </c>
      <c r="E46" s="18"/>
      <c r="F46" s="184">
        <f>+'Notes B'!J172</f>
        <v>0.0044444444444444444</v>
      </c>
      <c r="G46" s="179">
        <f>+'Notes B'!K172</f>
        <v>0.32</v>
      </c>
      <c r="H46" s="18"/>
      <c r="I46" s="18"/>
    </row>
    <row r="47" spans="1:9" s="16" customFormat="1" ht="12">
      <c r="A47" s="16" t="s">
        <v>238</v>
      </c>
      <c r="B47" s="16" t="s">
        <v>233</v>
      </c>
      <c r="C47" s="184">
        <f>+'Notes B'!G182</f>
        <v>0.004148086695011775</v>
      </c>
      <c r="D47" s="178">
        <f>+'Notes B'!H182</f>
        <v>0.2909090909090909</v>
      </c>
      <c r="E47" s="18"/>
      <c r="F47" s="184">
        <f>+'Notes B'!J182</f>
        <v>0.004148086695011926</v>
      </c>
      <c r="G47" s="179">
        <f>+'Notes B'!K182</f>
        <v>0.2909090909090909</v>
      </c>
      <c r="H47" s="18"/>
      <c r="I47" s="18"/>
    </row>
    <row r="48" spans="3:9" s="16" customFormat="1" ht="12">
      <c r="C48" s="18"/>
      <c r="D48" s="18"/>
      <c r="E48" s="18"/>
      <c r="F48" s="18"/>
      <c r="G48" s="18"/>
      <c r="H48" s="18"/>
      <c r="I48" s="18"/>
    </row>
    <row r="49" spans="1:9" s="139" customFormat="1" ht="12">
      <c r="A49" s="270" t="s">
        <v>100</v>
      </c>
      <c r="B49" s="271"/>
      <c r="C49" s="271"/>
      <c r="D49" s="271"/>
      <c r="E49" s="271"/>
      <c r="F49" s="271"/>
      <c r="G49" s="271"/>
      <c r="H49" s="138"/>
      <c r="I49" s="138"/>
    </row>
    <row r="50" spans="1:9" s="139" customFormat="1" ht="12">
      <c r="A50" s="271"/>
      <c r="B50" s="271"/>
      <c r="C50" s="271"/>
      <c r="D50" s="271"/>
      <c r="E50" s="271"/>
      <c r="F50" s="271"/>
      <c r="G50" s="271"/>
      <c r="H50" s="138"/>
      <c r="I50" s="138"/>
    </row>
    <row r="51" spans="1:9" s="16" customFormat="1" ht="3.75" customHeight="1">
      <c r="A51" s="271"/>
      <c r="B51" s="271"/>
      <c r="C51" s="271"/>
      <c r="D51" s="271"/>
      <c r="E51" s="271"/>
      <c r="F51" s="271"/>
      <c r="G51" s="271"/>
      <c r="H51" s="18"/>
      <c r="I51" s="18"/>
    </row>
    <row r="52" spans="3:9" s="16" customFormat="1" ht="12">
      <c r="C52" s="18"/>
      <c r="D52" s="18"/>
      <c r="E52" s="18"/>
      <c r="F52" s="18"/>
      <c r="G52" s="18"/>
      <c r="H52" s="18"/>
      <c r="I52" s="18"/>
    </row>
    <row r="53" spans="3:9" s="16" customFormat="1" ht="12">
      <c r="C53" s="18"/>
      <c r="D53" s="18"/>
      <c r="E53" s="18"/>
      <c r="F53" s="18"/>
      <c r="G53" s="18"/>
      <c r="H53" s="18"/>
      <c r="I53" s="18"/>
    </row>
    <row r="54" spans="3:9" s="16" customFormat="1" ht="12">
      <c r="C54" s="18"/>
      <c r="D54" s="18"/>
      <c r="E54" s="18"/>
      <c r="F54" s="18"/>
      <c r="G54" s="18"/>
      <c r="H54" s="18"/>
      <c r="I54" s="18"/>
    </row>
    <row r="55" spans="3:9" s="16" customFormat="1" ht="12">
      <c r="C55" s="18"/>
      <c r="D55" s="18"/>
      <c r="E55" s="18"/>
      <c r="F55" s="18"/>
      <c r="G55" s="18"/>
      <c r="H55" s="18"/>
      <c r="I55" s="18"/>
    </row>
    <row r="56" spans="3:9" s="16" customFormat="1" ht="12">
      <c r="C56" s="18"/>
      <c r="D56" s="18"/>
      <c r="E56" s="18"/>
      <c r="F56" s="18"/>
      <c r="G56" s="1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3" customFormat="1" ht="12"/>
    <row r="572" s="3" customFormat="1" ht="12"/>
    <row r="573" s="3" customFormat="1" ht="12"/>
    <row r="574" s="3" customFormat="1" ht="12"/>
    <row r="575" s="3"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sheetData>
  <mergeCells count="8">
    <mergeCell ref="A49:G51"/>
    <mergeCell ref="A6:G6"/>
    <mergeCell ref="C10:D10"/>
    <mergeCell ref="F10:G10"/>
    <mergeCell ref="A1:G1"/>
    <mergeCell ref="A2:G2"/>
    <mergeCell ref="A4:G4"/>
    <mergeCell ref="A5:G5"/>
  </mergeCells>
  <printOptions/>
  <pageMargins left="0.36" right="0.25" top="0.7874015748031497" bottom="0.7874015748031497" header="0.3937007874015748" footer="0.3937007874015748"/>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I869"/>
  <sheetViews>
    <sheetView showGridLines="0" zoomScaleSheetLayoutView="100" workbookViewId="0" topLeftCell="A35">
      <selection activeCell="H66" sqref="H66"/>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2.00390625" style="1" customWidth="1"/>
    <col min="10" max="16384" width="9.140625" style="1" customWidth="1"/>
  </cols>
  <sheetData>
    <row r="1" spans="1:5" s="9" customFormat="1" ht="12" customHeight="1">
      <c r="A1" s="266" t="s">
        <v>77</v>
      </c>
      <c r="B1" s="266"/>
      <c r="C1" s="266"/>
      <c r="D1" s="266"/>
      <c r="E1" s="266"/>
    </row>
    <row r="2" spans="1:5" s="27" customFormat="1" ht="12" customHeight="1">
      <c r="A2" s="268" t="s">
        <v>322</v>
      </c>
      <c r="B2" s="268"/>
      <c r="C2" s="268"/>
      <c r="D2" s="268"/>
      <c r="E2" s="268"/>
    </row>
    <row r="3" spans="1:5" s="9" customFormat="1" ht="12" customHeight="1">
      <c r="A3" s="36"/>
      <c r="B3" s="36"/>
      <c r="C3" s="35"/>
      <c r="D3" s="36"/>
      <c r="E3" s="36"/>
    </row>
    <row r="4" spans="1:5" s="9" customFormat="1" ht="12" customHeight="1">
      <c r="A4" s="266" t="s">
        <v>167</v>
      </c>
      <c r="B4" s="266"/>
      <c r="C4" s="266"/>
      <c r="D4" s="266"/>
      <c r="E4" s="266"/>
    </row>
    <row r="5" spans="1:5" s="9" customFormat="1" ht="12" customHeight="1">
      <c r="A5" s="266" t="s">
        <v>79</v>
      </c>
      <c r="B5" s="266"/>
      <c r="C5" s="266"/>
      <c r="D5" s="266"/>
      <c r="E5" s="266"/>
    </row>
    <row r="6" spans="1:5" s="3" customFormat="1" ht="12" customHeight="1">
      <c r="A6" s="272"/>
      <c r="B6" s="272"/>
      <c r="C6" s="272"/>
      <c r="D6" s="272"/>
      <c r="E6" s="272"/>
    </row>
    <row r="7" spans="1:5" s="3" customFormat="1" ht="12" customHeight="1">
      <c r="A7" s="26"/>
      <c r="B7" s="26"/>
      <c r="C7" s="26"/>
      <c r="D7" s="26"/>
      <c r="E7" s="26"/>
    </row>
    <row r="8" spans="1:5" ht="12" customHeight="1">
      <c r="A8" s="4"/>
      <c r="B8" s="4"/>
      <c r="C8" s="35" t="s">
        <v>328</v>
      </c>
      <c r="D8" s="19"/>
      <c r="E8" s="35" t="s">
        <v>327</v>
      </c>
    </row>
    <row r="9" spans="1:5" ht="12" customHeight="1">
      <c r="A9" s="4"/>
      <c r="B9" s="4"/>
      <c r="C9" s="35">
        <v>2008</v>
      </c>
      <c r="D9" s="19"/>
      <c r="E9" s="35">
        <v>2008</v>
      </c>
    </row>
    <row r="10" spans="1:5" ht="12" customHeight="1">
      <c r="A10" s="4"/>
      <c r="B10" s="4"/>
      <c r="C10" s="35" t="s">
        <v>92</v>
      </c>
      <c r="D10" s="19"/>
      <c r="E10" s="35" t="s">
        <v>335</v>
      </c>
    </row>
    <row r="11" spans="1:5" ht="12" customHeight="1">
      <c r="A11" s="4"/>
      <c r="B11" s="2"/>
      <c r="C11" s="35" t="s">
        <v>82</v>
      </c>
      <c r="D11" s="19"/>
      <c r="E11" s="35" t="s">
        <v>82</v>
      </c>
    </row>
    <row r="12" spans="3:5" ht="12" customHeight="1">
      <c r="C12" s="44"/>
      <c r="E12" s="35"/>
    </row>
    <row r="13" spans="2:3" ht="12" customHeight="1">
      <c r="B13" s="1" t="s">
        <v>264</v>
      </c>
      <c r="C13" s="7"/>
    </row>
    <row r="14" spans="1:3" ht="12" customHeight="1">
      <c r="A14" s="23" t="s">
        <v>269</v>
      </c>
      <c r="C14" s="7"/>
    </row>
    <row r="15" spans="1:7" ht="12" customHeight="1">
      <c r="A15" s="1" t="s">
        <v>313</v>
      </c>
      <c r="B15" s="5" t="s">
        <v>44</v>
      </c>
      <c r="C15" s="185">
        <v>7897</v>
      </c>
      <c r="D15" s="52"/>
      <c r="E15" s="53">
        <v>8301</v>
      </c>
      <c r="G15" s="74"/>
    </row>
    <row r="16" spans="1:7" ht="12" customHeight="1" hidden="1">
      <c r="A16" s="3" t="s">
        <v>281</v>
      </c>
      <c r="B16" s="5"/>
      <c r="C16" s="185">
        <v>0</v>
      </c>
      <c r="D16" s="52"/>
      <c r="E16" s="53">
        <v>0</v>
      </c>
      <c r="G16" s="74"/>
    </row>
    <row r="17" spans="1:7" ht="12" customHeight="1">
      <c r="A17" s="1" t="s">
        <v>302</v>
      </c>
      <c r="B17" s="5"/>
      <c r="C17" s="185">
        <f>2332+5415+143</f>
        <v>7890</v>
      </c>
      <c r="D17" s="52"/>
      <c r="E17" s="53">
        <v>7908</v>
      </c>
      <c r="G17" s="74"/>
    </row>
    <row r="18" spans="1:7" ht="12" customHeight="1" hidden="1">
      <c r="A18" s="95" t="s">
        <v>85</v>
      </c>
      <c r="B18" s="5"/>
      <c r="C18" s="185">
        <v>0</v>
      </c>
      <c r="D18" s="52"/>
      <c r="E18" s="53">
        <v>0</v>
      </c>
      <c r="G18" s="74"/>
    </row>
    <row r="19" spans="1:7" ht="12" customHeight="1">
      <c r="A19" s="1" t="s">
        <v>303</v>
      </c>
      <c r="B19" s="5"/>
      <c r="C19" s="185">
        <f>967+83</f>
        <v>1050</v>
      </c>
      <c r="D19" s="52"/>
      <c r="E19" s="53">
        <v>1360</v>
      </c>
      <c r="G19" s="74"/>
    </row>
    <row r="20" spans="2:7" ht="12" customHeight="1">
      <c r="B20" s="5"/>
      <c r="C20" s="135">
        <f>SUM(C15:C19)</f>
        <v>16837</v>
      </c>
      <c r="D20" s="52"/>
      <c r="E20" s="148">
        <f>SUM(E15:E19)</f>
        <v>17569</v>
      </c>
      <c r="G20" s="74"/>
    </row>
    <row r="21" spans="2:7" ht="12" customHeight="1">
      <c r="B21" s="5"/>
      <c r="C21" s="185"/>
      <c r="D21" s="52"/>
      <c r="E21" s="53"/>
      <c r="G21" s="74"/>
    </row>
    <row r="22" spans="1:7" ht="12" customHeight="1">
      <c r="A22" s="9" t="s">
        <v>323</v>
      </c>
      <c r="B22" s="5"/>
      <c r="C22" s="185"/>
      <c r="D22" s="52"/>
      <c r="E22" s="53"/>
      <c r="G22" s="74"/>
    </row>
    <row r="23" spans="1:7" ht="12" customHeight="1">
      <c r="A23" s="1" t="s">
        <v>307</v>
      </c>
      <c r="B23" s="5"/>
      <c r="C23" s="185">
        <v>17</v>
      </c>
      <c r="D23" s="52"/>
      <c r="E23" s="53">
        <v>17</v>
      </c>
      <c r="G23" s="74"/>
    </row>
    <row r="24" spans="1:7" ht="12" customHeight="1">
      <c r="A24" s="1" t="s">
        <v>115</v>
      </c>
      <c r="B24" s="5"/>
      <c r="C24" s="185">
        <v>18865</v>
      </c>
      <c r="D24" s="53"/>
      <c r="E24" s="53">
        <v>16133</v>
      </c>
      <c r="G24" s="74"/>
    </row>
    <row r="25" spans="1:7" ht="12" customHeight="1">
      <c r="A25" s="1" t="s">
        <v>85</v>
      </c>
      <c r="B25" s="6"/>
      <c r="C25" s="185">
        <f>1274+253+9</f>
        <v>1536</v>
      </c>
      <c r="D25" s="52"/>
      <c r="E25" s="53">
        <v>1753</v>
      </c>
      <c r="G25" s="74"/>
    </row>
    <row r="26" spans="1:7" ht="12" customHeight="1">
      <c r="A26" s="1" t="s">
        <v>336</v>
      </c>
      <c r="B26" s="6"/>
      <c r="C26" s="185">
        <f>193</f>
        <v>193</v>
      </c>
      <c r="D26" s="52"/>
      <c r="E26" s="53">
        <v>172</v>
      </c>
      <c r="G26" s="74"/>
    </row>
    <row r="27" spans="1:7" ht="12" customHeight="1" hidden="1">
      <c r="A27" s="1" t="s">
        <v>308</v>
      </c>
      <c r="B27" s="5"/>
      <c r="C27" s="185">
        <v>0</v>
      </c>
      <c r="D27" s="52"/>
      <c r="E27" s="53">
        <v>0</v>
      </c>
      <c r="G27" s="74"/>
    </row>
    <row r="28" spans="1:7" ht="12" customHeight="1">
      <c r="A28" s="1" t="s">
        <v>201</v>
      </c>
      <c r="B28" s="5"/>
      <c r="C28" s="185">
        <v>317</v>
      </c>
      <c r="D28" s="52"/>
      <c r="E28" s="53">
        <v>315</v>
      </c>
      <c r="G28" s="74"/>
    </row>
    <row r="29" spans="1:7" ht="12" customHeight="1">
      <c r="A29" s="1" t="s">
        <v>324</v>
      </c>
      <c r="B29" s="5" t="s">
        <v>230</v>
      </c>
      <c r="C29" s="185">
        <f>7324-317</f>
        <v>7007</v>
      </c>
      <c r="D29" s="52"/>
      <c r="E29" s="60">
        <v>10005</v>
      </c>
      <c r="G29" s="74"/>
    </row>
    <row r="30" spans="2:7" ht="12" customHeight="1">
      <c r="B30" s="5"/>
      <c r="C30" s="135">
        <f>SUM(C23:C29)</f>
        <v>27935</v>
      </c>
      <c r="D30" s="52"/>
      <c r="E30" s="135">
        <f>SUM(E23:E29)</f>
        <v>28395</v>
      </c>
      <c r="G30" s="74"/>
    </row>
    <row r="31" spans="2:7" ht="12" customHeight="1">
      <c r="B31" s="5"/>
      <c r="C31" s="10"/>
      <c r="D31" s="52"/>
      <c r="E31" s="10"/>
      <c r="G31" s="74"/>
    </row>
    <row r="32" spans="1:7" ht="12" customHeight="1" thickBot="1">
      <c r="A32" s="9" t="s">
        <v>194</v>
      </c>
      <c r="B32" s="5"/>
      <c r="C32" s="149">
        <f>C20+C30</f>
        <v>44772</v>
      </c>
      <c r="D32" s="52"/>
      <c r="E32" s="149">
        <f>E20+E30</f>
        <v>45964</v>
      </c>
      <c r="G32" s="74"/>
    </row>
    <row r="33" spans="1:7" ht="12" customHeight="1">
      <c r="A33" s="9"/>
      <c r="B33" s="5"/>
      <c r="C33" s="56"/>
      <c r="D33" s="52"/>
      <c r="E33" s="56"/>
      <c r="G33" s="74"/>
    </row>
    <row r="34" spans="2:7" ht="12" customHeight="1">
      <c r="B34" s="5"/>
      <c r="C34" s="10"/>
      <c r="D34" s="52"/>
      <c r="E34" s="53"/>
      <c r="G34" s="74"/>
    </row>
    <row r="35" spans="1:7" ht="12" customHeight="1">
      <c r="A35" s="9" t="s">
        <v>195</v>
      </c>
      <c r="B35" s="5"/>
      <c r="C35" s="10"/>
      <c r="D35" s="52"/>
      <c r="E35" s="53"/>
      <c r="G35" s="74"/>
    </row>
    <row r="36" spans="1:9" ht="12" customHeight="1">
      <c r="A36" s="9" t="s">
        <v>270</v>
      </c>
      <c r="B36" s="5"/>
      <c r="C36" s="10"/>
      <c r="D36" s="52"/>
      <c r="E36" s="53"/>
      <c r="G36" s="74"/>
      <c r="I36" s="62"/>
    </row>
    <row r="37" spans="1:7" ht="12" customHeight="1">
      <c r="A37" s="1" t="s">
        <v>326</v>
      </c>
      <c r="B37" s="5" t="s">
        <v>45</v>
      </c>
      <c r="C37" s="185">
        <f>+Equity!C29</f>
        <v>22500</v>
      </c>
      <c r="D37" s="52"/>
      <c r="E37" s="60">
        <f>Equity!C20</f>
        <v>22500</v>
      </c>
      <c r="G37" s="74"/>
    </row>
    <row r="38" spans="1:7" ht="12" customHeight="1">
      <c r="A38" s="1" t="s">
        <v>163</v>
      </c>
      <c r="B38" s="5"/>
      <c r="C38" s="185">
        <f>+Equity!D29</f>
        <v>409</v>
      </c>
      <c r="D38" s="52"/>
      <c r="E38" s="60">
        <f>Equity!D20</f>
        <v>409</v>
      </c>
      <c r="G38" s="74"/>
    </row>
    <row r="39" spans="1:8" ht="12" customHeight="1">
      <c r="A39" s="1" t="s">
        <v>97</v>
      </c>
      <c r="B39" s="5"/>
      <c r="C39" s="185">
        <f>+Equity!E29</f>
        <v>-1428</v>
      </c>
      <c r="D39" s="52"/>
      <c r="E39" s="60">
        <v>-716</v>
      </c>
      <c r="G39" s="74"/>
      <c r="H39" s="74"/>
    </row>
    <row r="40" spans="1:8" ht="12" customHeight="1">
      <c r="A40" s="1" t="s">
        <v>282</v>
      </c>
      <c r="B40" s="5"/>
      <c r="C40" s="185">
        <f>+Equity!F29</f>
        <v>3261.9999999999995</v>
      </c>
      <c r="D40" s="52"/>
      <c r="E40" s="53">
        <v>3252</v>
      </c>
      <c r="G40" s="74"/>
      <c r="H40" s="74"/>
    </row>
    <row r="41" spans="1:7" ht="13.5" customHeight="1">
      <c r="A41" s="3" t="s">
        <v>270</v>
      </c>
      <c r="B41" s="5"/>
      <c r="C41" s="78">
        <f>SUM(C37:C40)</f>
        <v>24743</v>
      </c>
      <c r="D41" s="24"/>
      <c r="E41" s="78">
        <f>SUM(E37:E40)</f>
        <v>25445</v>
      </c>
      <c r="G41" s="74"/>
    </row>
    <row r="42" spans="1:7" ht="13.5" customHeight="1">
      <c r="A42" s="3" t="s">
        <v>262</v>
      </c>
      <c r="B42" s="5"/>
      <c r="C42" s="24">
        <v>0</v>
      </c>
      <c r="D42" s="53"/>
      <c r="E42" s="24">
        <v>0</v>
      </c>
      <c r="G42" s="74"/>
    </row>
    <row r="43" spans="1:7" ht="13.5" customHeight="1">
      <c r="A43" s="23" t="s">
        <v>271</v>
      </c>
      <c r="B43" s="5"/>
      <c r="C43" s="120">
        <f>SUM(C41:C42)</f>
        <v>24743</v>
      </c>
      <c r="D43" s="53"/>
      <c r="E43" s="120">
        <f>SUM(E41:E42)</f>
        <v>25445</v>
      </c>
      <c r="G43" s="74"/>
    </row>
    <row r="44" spans="2:7" ht="12">
      <c r="B44" s="5"/>
      <c r="C44" s="10"/>
      <c r="G44" s="74"/>
    </row>
    <row r="45" spans="1:7" ht="12">
      <c r="A45" s="9" t="s">
        <v>193</v>
      </c>
      <c r="B45" s="5"/>
      <c r="C45" s="10"/>
      <c r="G45" s="74"/>
    </row>
    <row r="46" spans="1:7" ht="12">
      <c r="A46" s="1" t="s">
        <v>265</v>
      </c>
      <c r="B46" s="5"/>
      <c r="C46" s="10">
        <v>324</v>
      </c>
      <c r="E46" s="24">
        <v>321</v>
      </c>
      <c r="G46" s="74"/>
    </row>
    <row r="47" spans="1:7" ht="12">
      <c r="A47" s="1" t="s">
        <v>117</v>
      </c>
      <c r="B47" s="5"/>
      <c r="C47" s="10">
        <f>36+249</f>
        <v>285</v>
      </c>
      <c r="E47" s="53">
        <v>649</v>
      </c>
      <c r="G47" s="74"/>
    </row>
    <row r="48" spans="2:7" ht="12.75" customHeight="1">
      <c r="B48" s="5"/>
      <c r="C48" s="135">
        <f>SUM(C46:C47)</f>
        <v>609</v>
      </c>
      <c r="E48" s="135">
        <f>SUM(E46:E47)</f>
        <v>970</v>
      </c>
      <c r="G48" s="74"/>
    </row>
    <row r="49" spans="2:7" ht="12.75" customHeight="1">
      <c r="B49" s="5"/>
      <c r="C49" s="10"/>
      <c r="E49" s="10"/>
      <c r="G49" s="74"/>
    </row>
    <row r="50" spans="1:7" ht="12" customHeight="1">
      <c r="A50" s="9" t="s">
        <v>325</v>
      </c>
      <c r="B50" s="5"/>
      <c r="C50" s="10"/>
      <c r="D50" s="52"/>
      <c r="E50" s="53"/>
      <c r="G50" s="74"/>
    </row>
    <row r="51" spans="1:7" ht="12" customHeight="1">
      <c r="A51" s="1" t="s">
        <v>118</v>
      </c>
      <c r="B51" s="5"/>
      <c r="C51" s="185">
        <f>12005-279</f>
        <v>11726</v>
      </c>
      <c r="D51" s="52"/>
      <c r="E51" s="53">
        <v>8212</v>
      </c>
      <c r="G51" s="74"/>
    </row>
    <row r="52" spans="1:7" ht="12" customHeight="1">
      <c r="A52" s="1" t="s">
        <v>86</v>
      </c>
      <c r="B52" s="5"/>
      <c r="C52" s="185">
        <f>2808+184+45+5-2</f>
        <v>3040</v>
      </c>
      <c r="D52" s="52"/>
      <c r="E52" s="53">
        <v>5126</v>
      </c>
      <c r="G52" s="74"/>
    </row>
    <row r="53" spans="1:7" ht="12" customHeight="1">
      <c r="A53" s="1" t="s">
        <v>116</v>
      </c>
      <c r="B53" s="5"/>
      <c r="C53" s="10">
        <v>279</v>
      </c>
      <c r="D53" s="52"/>
      <c r="E53" s="53">
        <v>355</v>
      </c>
      <c r="G53" s="74"/>
    </row>
    <row r="54" spans="1:7" ht="12" customHeight="1">
      <c r="A54" s="1" t="s">
        <v>304</v>
      </c>
      <c r="B54" s="5"/>
      <c r="C54" s="185">
        <f>4020+235</f>
        <v>4255</v>
      </c>
      <c r="D54" s="52"/>
      <c r="E54" s="53">
        <v>4433</v>
      </c>
      <c r="G54" s="74"/>
    </row>
    <row r="55" spans="1:7" ht="12" customHeight="1" hidden="1">
      <c r="A55" s="1" t="s">
        <v>309</v>
      </c>
      <c r="B55" s="5"/>
      <c r="C55" s="185">
        <v>0</v>
      </c>
      <c r="D55" s="52"/>
      <c r="E55" s="53">
        <v>0</v>
      </c>
      <c r="G55" s="74"/>
    </row>
    <row r="56" spans="1:7" ht="12" customHeight="1">
      <c r="A56" s="1" t="s">
        <v>119</v>
      </c>
      <c r="B56" s="5"/>
      <c r="C56" s="185">
        <f>120</f>
        <v>120</v>
      </c>
      <c r="D56" s="52"/>
      <c r="E56" s="53">
        <v>1423</v>
      </c>
      <c r="G56" s="74"/>
    </row>
    <row r="57" spans="2:7" ht="12" customHeight="1">
      <c r="B57" s="5"/>
      <c r="C57" s="135">
        <f>SUM(C51:C56)</f>
        <v>19420</v>
      </c>
      <c r="D57" s="52"/>
      <c r="E57" s="135">
        <f>SUM(E51:E56)</f>
        <v>19549</v>
      </c>
      <c r="G57" s="74"/>
    </row>
    <row r="58" spans="1:7" s="9" customFormat="1" ht="12" customHeight="1">
      <c r="A58" s="9" t="s">
        <v>196</v>
      </c>
      <c r="B58" s="4"/>
      <c r="C58" s="135">
        <f>C48+C57</f>
        <v>20029</v>
      </c>
      <c r="D58" s="90"/>
      <c r="E58" s="135">
        <f>E48+E57</f>
        <v>20519</v>
      </c>
      <c r="G58" s="150"/>
    </row>
    <row r="59" spans="2:7" ht="12" customHeight="1">
      <c r="B59" s="5"/>
      <c r="C59" s="10"/>
      <c r="D59" s="52"/>
      <c r="E59" s="10"/>
      <c r="G59" s="74"/>
    </row>
    <row r="60" spans="1:7" ht="12" customHeight="1" thickBot="1">
      <c r="A60" s="9" t="s">
        <v>197</v>
      </c>
      <c r="B60" s="5"/>
      <c r="C60" s="149">
        <f>C58+C43</f>
        <v>44772</v>
      </c>
      <c r="D60" s="52"/>
      <c r="E60" s="149">
        <f>E58+E43</f>
        <v>45964</v>
      </c>
      <c r="G60" s="74"/>
    </row>
    <row r="61" spans="2:9" ht="12" customHeight="1">
      <c r="B61" s="5"/>
      <c r="C61" s="10"/>
      <c r="D61" s="52"/>
      <c r="E61" s="53"/>
      <c r="G61" s="74"/>
      <c r="I61" s="62"/>
    </row>
    <row r="62" spans="2:3" ht="12">
      <c r="B62" s="5"/>
      <c r="C62" s="10"/>
    </row>
    <row r="63" spans="1:5" ht="12">
      <c r="A63" s="1" t="s">
        <v>206</v>
      </c>
      <c r="B63" s="5"/>
      <c r="C63" s="123">
        <f>(+C43)/225000</f>
        <v>0.1099688888888889</v>
      </c>
      <c r="E63" s="123">
        <f>(+E43)/225000</f>
        <v>0.11308888888888889</v>
      </c>
    </row>
    <row r="64" spans="2:9" ht="12">
      <c r="B64" s="11"/>
      <c r="C64" s="10"/>
      <c r="H64" s="74">
        <f>C60-C32</f>
        <v>0</v>
      </c>
      <c r="I64" s="74">
        <f>D60-D32</f>
        <v>0</v>
      </c>
    </row>
    <row r="65" spans="2:3" ht="12">
      <c r="B65" s="5"/>
      <c r="C65" s="10"/>
    </row>
    <row r="66" spans="1:5" s="140" customFormat="1" ht="12">
      <c r="A66" s="140" t="s">
        <v>89</v>
      </c>
      <c r="B66" s="141"/>
      <c r="C66" s="142"/>
      <c r="E66" s="143"/>
    </row>
    <row r="67" spans="1:5" s="140" customFormat="1" ht="12">
      <c r="A67" s="140" t="s">
        <v>101</v>
      </c>
      <c r="B67" s="141"/>
      <c r="C67" s="142"/>
      <c r="E67" s="143"/>
    </row>
    <row r="68" spans="2:3" ht="12">
      <c r="B68" s="5"/>
      <c r="C68" s="12"/>
    </row>
    <row r="69" spans="2:4" ht="12">
      <c r="B69" s="5"/>
      <c r="D69" s="3"/>
    </row>
    <row r="70" spans="2:5" ht="12">
      <c r="B70" s="5"/>
      <c r="C70" s="134"/>
      <c r="E70" s="119"/>
    </row>
    <row r="71" spans="2:3" ht="12">
      <c r="B71" s="5"/>
      <c r="C71" s="12"/>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3"/>
    </row>
    <row r="405" ht="12">
      <c r="C405" s="13"/>
    </row>
    <row r="406" ht="12">
      <c r="C406" s="13"/>
    </row>
    <row r="407" ht="12">
      <c r="C407" s="13"/>
    </row>
    <row r="408" ht="12">
      <c r="C408" s="13"/>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sheetData>
  <mergeCells count="5">
    <mergeCell ref="A6:E6"/>
    <mergeCell ref="A1:E1"/>
    <mergeCell ref="A2:E2"/>
    <mergeCell ref="A4:E4"/>
    <mergeCell ref="A5:E5"/>
  </mergeCells>
  <printOptions/>
  <pageMargins left="0.79" right="0.3937007874015748" top="0.38" bottom="0.55" header="0.17"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zoomScaleSheetLayoutView="100" workbookViewId="0" topLeftCell="A16">
      <selection activeCell="G38" sqref="G38"/>
    </sheetView>
  </sheetViews>
  <sheetFormatPr defaultColWidth="9.140625" defaultRowHeight="12.75"/>
  <cols>
    <col min="1" max="1" width="31.140625" style="1" customWidth="1"/>
    <col min="2" max="2" width="4.85156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66" t="s">
        <v>77</v>
      </c>
      <c r="B1" s="266"/>
      <c r="C1" s="266"/>
      <c r="D1" s="266"/>
      <c r="E1" s="266"/>
      <c r="F1" s="266"/>
      <c r="G1" s="266"/>
      <c r="H1" s="266"/>
    </row>
    <row r="2" spans="1:8" ht="12" customHeight="1">
      <c r="A2" s="268" t="s">
        <v>322</v>
      </c>
      <c r="B2" s="268"/>
      <c r="C2" s="268"/>
      <c r="D2" s="268"/>
      <c r="E2" s="268"/>
      <c r="F2" s="268"/>
      <c r="G2" s="268"/>
      <c r="H2" s="268"/>
    </row>
    <row r="3" spans="1:8" ht="12" customHeight="1">
      <c r="A3" s="37"/>
      <c r="B3" s="37"/>
      <c r="C3" s="37"/>
      <c r="D3" s="37"/>
      <c r="E3" s="38"/>
      <c r="F3" s="37"/>
      <c r="G3" s="37"/>
      <c r="H3" s="37"/>
    </row>
    <row r="4" spans="1:8" ht="12" customHeight="1">
      <c r="A4" s="266" t="s">
        <v>167</v>
      </c>
      <c r="B4" s="266"/>
      <c r="C4" s="266"/>
      <c r="D4" s="266"/>
      <c r="E4" s="266"/>
      <c r="F4" s="266"/>
      <c r="G4" s="266"/>
      <c r="H4" s="266"/>
    </row>
    <row r="5" spans="1:8" ht="12" customHeight="1">
      <c r="A5" s="266" t="s">
        <v>80</v>
      </c>
      <c r="B5" s="266"/>
      <c r="C5" s="266"/>
      <c r="D5" s="266"/>
      <c r="E5" s="266"/>
      <c r="F5" s="266"/>
      <c r="G5" s="266"/>
      <c r="H5" s="266"/>
    </row>
    <row r="6" spans="1:20" s="3" customFormat="1" ht="12" customHeight="1">
      <c r="A6" s="272"/>
      <c r="B6" s="272"/>
      <c r="C6" s="272"/>
      <c r="D6" s="272"/>
      <c r="E6" s="272"/>
      <c r="F6" s="272"/>
      <c r="G6" s="272"/>
      <c r="H6" s="272"/>
      <c r="T6" s="64"/>
    </row>
    <row r="7" spans="1:20" s="3" customFormat="1" ht="12" customHeight="1">
      <c r="A7" s="26"/>
      <c r="B7" s="26"/>
      <c r="C7" s="26"/>
      <c r="D7" s="26"/>
      <c r="E7" s="26"/>
      <c r="F7" s="26"/>
      <c r="G7" s="26"/>
      <c r="H7" s="26"/>
      <c r="T7" s="64"/>
    </row>
    <row r="8" spans="1:20" ht="12" customHeight="1">
      <c r="A8" s="4"/>
      <c r="B8" s="136"/>
      <c r="C8" s="266" t="s">
        <v>272</v>
      </c>
      <c r="D8" s="266"/>
      <c r="E8" s="266"/>
      <c r="F8" s="266"/>
      <c r="G8" s="155" t="s">
        <v>273</v>
      </c>
      <c r="H8" s="35"/>
      <c r="T8" s="62"/>
    </row>
    <row r="9" spans="1:20" ht="12" customHeight="1">
      <c r="A9" s="4"/>
      <c r="B9" s="136"/>
      <c r="C9" s="46"/>
      <c r="D9" s="266" t="s">
        <v>12</v>
      </c>
      <c r="E9" s="266"/>
      <c r="F9" s="35" t="s">
        <v>11</v>
      </c>
      <c r="G9" s="35"/>
      <c r="H9" s="46"/>
      <c r="K9" s="52"/>
      <c r="S9" s="62"/>
      <c r="T9" s="62"/>
    </row>
    <row r="10" spans="1:20" ht="12" customHeight="1">
      <c r="A10" s="4"/>
      <c r="B10" s="35"/>
      <c r="C10" s="35" t="s">
        <v>9</v>
      </c>
      <c r="D10" s="35" t="s">
        <v>162</v>
      </c>
      <c r="E10" s="35" t="s">
        <v>274</v>
      </c>
      <c r="F10" s="35" t="s">
        <v>275</v>
      </c>
      <c r="G10" s="35"/>
      <c r="H10" s="35" t="s">
        <v>10</v>
      </c>
      <c r="K10" s="52"/>
      <c r="S10" s="62"/>
      <c r="T10" s="62"/>
    </row>
    <row r="11" spans="2:20" ht="12" customHeight="1">
      <c r="B11" s="136"/>
      <c r="C11" s="35" t="s">
        <v>82</v>
      </c>
      <c r="D11" s="35" t="s">
        <v>82</v>
      </c>
      <c r="E11" s="35" t="s">
        <v>82</v>
      </c>
      <c r="F11" s="35" t="s">
        <v>82</v>
      </c>
      <c r="G11" s="35" t="s">
        <v>82</v>
      </c>
      <c r="H11" s="35" t="s">
        <v>82</v>
      </c>
      <c r="J11" s="61"/>
      <c r="K11" s="52"/>
      <c r="S11" s="62"/>
      <c r="T11" s="62"/>
    </row>
    <row r="12" spans="2:20" ht="12" customHeight="1">
      <c r="B12" s="46"/>
      <c r="C12" s="46"/>
      <c r="D12" s="46"/>
      <c r="E12" s="44"/>
      <c r="F12" s="46"/>
      <c r="G12" s="46"/>
      <c r="H12" s="46"/>
      <c r="J12" s="61"/>
      <c r="K12" s="52"/>
      <c r="S12" s="62"/>
      <c r="T12" s="62"/>
    </row>
    <row r="13" spans="3:20" ht="12" customHeight="1">
      <c r="C13" s="53"/>
      <c r="D13" s="53"/>
      <c r="E13" s="20"/>
      <c r="F13" s="53"/>
      <c r="G13" s="53"/>
      <c r="H13" s="53"/>
      <c r="J13" s="61"/>
      <c r="K13" s="63"/>
      <c r="S13" s="62"/>
      <c r="T13" s="64"/>
    </row>
    <row r="14" spans="3:20" ht="12" customHeight="1">
      <c r="C14" s="53"/>
      <c r="D14" s="53"/>
      <c r="E14" s="20"/>
      <c r="F14" s="53"/>
      <c r="G14" s="53"/>
      <c r="H14" s="53"/>
      <c r="J14" s="61"/>
      <c r="K14" s="63"/>
      <c r="S14" s="62"/>
      <c r="T14" s="64"/>
    </row>
    <row r="15" spans="1:20" ht="14.25" customHeight="1">
      <c r="A15" s="9" t="s">
        <v>310</v>
      </c>
      <c r="C15" s="53"/>
      <c r="D15" s="53"/>
      <c r="E15" s="20"/>
      <c r="F15" s="53"/>
      <c r="G15" s="53"/>
      <c r="H15" s="53"/>
      <c r="J15" s="61"/>
      <c r="K15" s="63"/>
      <c r="S15" s="62"/>
      <c r="T15" s="64"/>
    </row>
    <row r="16" spans="1:20" ht="14.25" customHeight="1">
      <c r="A16" s="1" t="s">
        <v>210</v>
      </c>
      <c r="B16" s="9"/>
      <c r="C16" s="60">
        <v>22500</v>
      </c>
      <c r="D16" s="60">
        <v>409</v>
      </c>
      <c r="E16" s="53">
        <v>494</v>
      </c>
      <c r="F16" s="53">
        <v>1392</v>
      </c>
      <c r="G16" s="56">
        <v>0</v>
      </c>
      <c r="H16" s="53">
        <f>SUM(C16:G16)</f>
        <v>24795</v>
      </c>
      <c r="J16" s="61"/>
      <c r="K16" s="52"/>
      <c r="S16" s="62"/>
      <c r="T16" s="62"/>
    </row>
    <row r="17" spans="1:20" ht="14.25" customHeight="1">
      <c r="A17" s="1" t="s">
        <v>96</v>
      </c>
      <c r="C17" s="60">
        <v>0</v>
      </c>
      <c r="D17" s="60">
        <v>0</v>
      </c>
      <c r="E17" s="53">
        <f>-432-1</f>
        <v>-433</v>
      </c>
      <c r="F17" s="53">
        <v>0</v>
      </c>
      <c r="G17" s="56">
        <v>0</v>
      </c>
      <c r="H17" s="53">
        <f>SUM(C17:G17)</f>
        <v>-433</v>
      </c>
      <c r="J17" s="61"/>
      <c r="K17" s="52"/>
      <c r="M17" s="61"/>
      <c r="O17" s="52"/>
      <c r="P17" s="52"/>
      <c r="Q17" s="52"/>
      <c r="R17" s="52"/>
      <c r="S17" s="62"/>
      <c r="T17" s="62"/>
    </row>
    <row r="18" spans="1:20" ht="14.25" customHeight="1">
      <c r="A18" s="1" t="s">
        <v>209</v>
      </c>
      <c r="B18" s="6"/>
      <c r="C18" s="11">
        <v>0</v>
      </c>
      <c r="D18" s="11">
        <v>0</v>
      </c>
      <c r="E18" s="11">
        <v>0</v>
      </c>
      <c r="F18" s="11">
        <v>0</v>
      </c>
      <c r="G18" s="56">
        <v>0</v>
      </c>
      <c r="H18" s="53">
        <f>SUM(C18:G18)</f>
        <v>0</v>
      </c>
      <c r="J18" s="61"/>
      <c r="K18" s="52"/>
      <c r="M18" s="61"/>
      <c r="O18" s="52"/>
      <c r="P18" s="52"/>
      <c r="Q18" s="52"/>
      <c r="R18" s="52"/>
      <c r="T18" s="62"/>
    </row>
    <row r="19" spans="1:20" ht="14.25" customHeight="1">
      <c r="A19" s="1" t="s">
        <v>13</v>
      </c>
      <c r="C19" s="56">
        <v>0</v>
      </c>
      <c r="D19" s="56">
        <v>0</v>
      </c>
      <c r="E19" s="56">
        <v>0</v>
      </c>
      <c r="F19" s="10">
        <v>720</v>
      </c>
      <c r="G19" s="56">
        <v>0</v>
      </c>
      <c r="H19" s="53">
        <f>SUM(C19:G19)</f>
        <v>720</v>
      </c>
      <c r="J19" s="61"/>
      <c r="K19" s="52"/>
      <c r="M19" s="61"/>
      <c r="O19" s="52"/>
      <c r="P19" s="52"/>
      <c r="Q19" s="52"/>
      <c r="R19" s="52"/>
      <c r="T19" s="62"/>
    </row>
    <row r="20" spans="1:13" s="9" customFormat="1" ht="14.25" customHeight="1" thickBot="1">
      <c r="A20" s="23" t="s">
        <v>102</v>
      </c>
      <c r="B20" s="23"/>
      <c r="C20" s="55">
        <f aca="true" t="shared" si="0" ref="C20:H20">SUM(C16:C19)</f>
        <v>22500</v>
      </c>
      <c r="D20" s="55">
        <f t="shared" si="0"/>
        <v>409</v>
      </c>
      <c r="E20" s="55">
        <f t="shared" si="0"/>
        <v>61</v>
      </c>
      <c r="F20" s="55">
        <f t="shared" si="0"/>
        <v>2112</v>
      </c>
      <c r="G20" s="55">
        <f t="shared" si="0"/>
        <v>0</v>
      </c>
      <c r="H20" s="55">
        <f t="shared" si="0"/>
        <v>25082</v>
      </c>
      <c r="J20" s="89"/>
      <c r="K20" s="90"/>
      <c r="M20" s="89"/>
    </row>
    <row r="21" spans="3:13" ht="14.25" customHeight="1" thickTop="1">
      <c r="C21" s="79"/>
      <c r="D21" s="79"/>
      <c r="E21" s="3"/>
      <c r="F21" s="8"/>
      <c r="G21" s="8"/>
      <c r="J21" s="61"/>
      <c r="M21" s="61"/>
    </row>
    <row r="22" spans="1:13" s="140" customFormat="1" ht="14.25" customHeight="1">
      <c r="A22" s="143"/>
      <c r="C22" s="144"/>
      <c r="D22" s="144"/>
      <c r="E22" s="143"/>
      <c r="F22" s="145"/>
      <c r="G22" s="145"/>
      <c r="H22" s="143"/>
      <c r="J22" s="146"/>
      <c r="M22" s="146"/>
    </row>
    <row r="23" spans="1:13" ht="14.25" customHeight="1">
      <c r="A23" s="3"/>
      <c r="C23" s="79"/>
      <c r="D23" s="79"/>
      <c r="E23" s="3"/>
      <c r="F23" s="8"/>
      <c r="G23" s="8"/>
      <c r="J23" s="61"/>
      <c r="M23" s="61"/>
    </row>
    <row r="24" spans="3:5" ht="14.25" customHeight="1">
      <c r="C24" s="5"/>
      <c r="D24" s="5"/>
      <c r="E24" s="12"/>
    </row>
    <row r="25" spans="1:8" ht="14.25" customHeight="1">
      <c r="A25" s="9" t="s">
        <v>103</v>
      </c>
      <c r="B25" s="9"/>
      <c r="E25" s="1"/>
      <c r="H25" s="1"/>
    </row>
    <row r="26" spans="1:8" ht="14.25" customHeight="1">
      <c r="A26" s="1" t="s">
        <v>210</v>
      </c>
      <c r="C26" s="180">
        <v>22500</v>
      </c>
      <c r="D26" s="180">
        <v>409</v>
      </c>
      <c r="E26" s="180">
        <v>-716</v>
      </c>
      <c r="F26" s="180">
        <v>3252</v>
      </c>
      <c r="G26" s="56">
        <v>0</v>
      </c>
      <c r="H26" s="53">
        <f>SUM(C26:G26)</f>
        <v>25445</v>
      </c>
    </row>
    <row r="27" spans="1:20" ht="14.25" customHeight="1">
      <c r="A27" s="1" t="s">
        <v>96</v>
      </c>
      <c r="B27" s="3"/>
      <c r="C27" s="56">
        <v>0</v>
      </c>
      <c r="D27" s="56">
        <v>0</v>
      </c>
      <c r="E27" s="53">
        <v>-712</v>
      </c>
      <c r="F27" s="56">
        <v>0</v>
      </c>
      <c r="G27" s="56">
        <v>0</v>
      </c>
      <c r="H27" s="53">
        <f>SUM(C27:G27)</f>
        <v>-712</v>
      </c>
      <c r="J27" s="61"/>
      <c r="K27" s="52"/>
      <c r="M27" s="61"/>
      <c r="O27" s="52"/>
      <c r="P27" s="52"/>
      <c r="Q27" s="52"/>
      <c r="R27" s="52"/>
      <c r="S27" s="62"/>
      <c r="T27" s="62"/>
    </row>
    <row r="28" spans="1:20" ht="14.25" customHeight="1">
      <c r="A28" s="1" t="s">
        <v>13</v>
      </c>
      <c r="B28" s="3"/>
      <c r="C28" s="56">
        <v>0</v>
      </c>
      <c r="D28" s="56">
        <v>0</v>
      </c>
      <c r="E28" s="56">
        <v>0</v>
      </c>
      <c r="F28" s="10">
        <f>'Income St'!C37</f>
        <v>9.999999999999636</v>
      </c>
      <c r="G28" s="56">
        <v>0</v>
      </c>
      <c r="H28" s="53">
        <f>SUM(C28:G28)</f>
        <v>9.999999999999636</v>
      </c>
      <c r="J28" s="61"/>
      <c r="K28" s="52"/>
      <c r="M28" s="61"/>
      <c r="O28" s="52"/>
      <c r="P28" s="52"/>
      <c r="Q28" s="52"/>
      <c r="R28" s="52"/>
      <c r="T28" s="62"/>
    </row>
    <row r="29" spans="1:13" s="9" customFormat="1" ht="14.25" customHeight="1" thickBot="1">
      <c r="A29" s="23" t="s">
        <v>104</v>
      </c>
      <c r="B29" s="23"/>
      <c r="C29" s="55">
        <f aca="true" t="shared" si="1" ref="C29:H29">SUM(C26:C28)</f>
        <v>22500</v>
      </c>
      <c r="D29" s="55">
        <f t="shared" si="1"/>
        <v>409</v>
      </c>
      <c r="E29" s="55">
        <f t="shared" si="1"/>
        <v>-1428</v>
      </c>
      <c r="F29" s="55">
        <f>SUM(F26:F28)</f>
        <v>3261.9999999999995</v>
      </c>
      <c r="G29" s="55">
        <f t="shared" si="1"/>
        <v>0</v>
      </c>
      <c r="H29" s="55">
        <f t="shared" si="1"/>
        <v>24743</v>
      </c>
      <c r="J29" s="89"/>
      <c r="K29" s="90"/>
      <c r="M29" s="89"/>
    </row>
    <row r="30" spans="3:5" ht="12.75" thickTop="1">
      <c r="C30" s="5"/>
      <c r="D30" s="5"/>
      <c r="E30" s="12"/>
    </row>
    <row r="31" spans="3:5" ht="12">
      <c r="C31" s="5"/>
      <c r="D31" s="5"/>
      <c r="E31" s="12"/>
    </row>
    <row r="32" spans="1:8" ht="12">
      <c r="A32" s="275" t="s">
        <v>105</v>
      </c>
      <c r="B32" s="276"/>
      <c r="C32" s="276"/>
      <c r="D32" s="276"/>
      <c r="E32" s="276"/>
      <c r="F32" s="276"/>
      <c r="G32" s="276"/>
      <c r="H32" s="276"/>
    </row>
    <row r="33" spans="1:8" ht="12">
      <c r="A33" s="276"/>
      <c r="B33" s="276"/>
      <c r="C33" s="276"/>
      <c r="D33" s="276"/>
      <c r="E33" s="276"/>
      <c r="F33" s="276"/>
      <c r="G33" s="276"/>
      <c r="H33" s="276"/>
    </row>
    <row r="34" spans="1:8" ht="12">
      <c r="A34" s="276"/>
      <c r="B34" s="276"/>
      <c r="C34" s="276"/>
      <c r="D34" s="276"/>
      <c r="E34" s="276"/>
      <c r="F34" s="276"/>
      <c r="G34" s="276"/>
      <c r="H34" s="276"/>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scale="88" r:id="rId2"/>
  <drawing r:id="rId1"/>
</worksheet>
</file>

<file path=xl/worksheets/sheet5.xml><?xml version="1.0" encoding="utf-8"?>
<worksheet xmlns="http://schemas.openxmlformats.org/spreadsheetml/2006/main" xmlns:r="http://schemas.openxmlformats.org/officeDocument/2006/relationships">
  <dimension ref="A1:K63"/>
  <sheetViews>
    <sheetView view="pageBreakPreview" zoomScaleSheetLayoutView="100" workbookViewId="0" topLeftCell="A1">
      <selection activeCell="D58" sqref="D58"/>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66" t="s">
        <v>77</v>
      </c>
      <c r="B1" s="266"/>
      <c r="C1" s="266"/>
      <c r="D1" s="266"/>
      <c r="E1" s="277"/>
      <c r="F1" s="277"/>
    </row>
    <row r="2" spans="1:6" s="9" customFormat="1" ht="12.75">
      <c r="A2" s="268" t="s">
        <v>322</v>
      </c>
      <c r="B2" s="268"/>
      <c r="C2" s="268"/>
      <c r="D2" s="268"/>
      <c r="E2" s="277"/>
      <c r="F2" s="277"/>
    </row>
    <row r="3" spans="1:6" s="9" customFormat="1" ht="12.75">
      <c r="A3" s="266"/>
      <c r="B3" s="266"/>
      <c r="C3" s="266"/>
      <c r="D3" s="266"/>
      <c r="E3" s="277"/>
      <c r="F3" s="277"/>
    </row>
    <row r="4" spans="1:6" s="9" customFormat="1" ht="12.75">
      <c r="A4" s="266" t="s">
        <v>167</v>
      </c>
      <c r="B4" s="266"/>
      <c r="C4" s="266"/>
      <c r="D4" s="266"/>
      <c r="E4" s="277"/>
      <c r="F4" s="277"/>
    </row>
    <row r="5" spans="1:6" s="9" customFormat="1" ht="12.75">
      <c r="A5" s="266" t="s">
        <v>81</v>
      </c>
      <c r="B5" s="266"/>
      <c r="C5" s="266"/>
      <c r="D5" s="266"/>
      <c r="E5" s="277"/>
      <c r="F5" s="277"/>
    </row>
    <row r="6" spans="1:4" s="1" customFormat="1" ht="12">
      <c r="A6" s="278"/>
      <c r="B6" s="278"/>
      <c r="C6" s="278"/>
      <c r="D6" s="278"/>
    </row>
    <row r="7" spans="1:4" s="1" customFormat="1" ht="12">
      <c r="A7" s="4"/>
      <c r="B7" s="4"/>
      <c r="C7" s="4"/>
      <c r="D7" s="4"/>
    </row>
    <row r="8" spans="4:11" ht="12">
      <c r="D8" s="41"/>
      <c r="E8" s="20"/>
      <c r="F8" s="41"/>
      <c r="G8" s="20"/>
      <c r="H8" s="20"/>
      <c r="I8" s="20"/>
      <c r="J8" s="20"/>
      <c r="K8" s="20"/>
    </row>
    <row r="9" spans="4:11" ht="12">
      <c r="D9" s="42" t="s">
        <v>200</v>
      </c>
      <c r="E9" s="20"/>
      <c r="F9" s="42" t="s">
        <v>200</v>
      </c>
      <c r="G9" s="20"/>
      <c r="H9" s="20"/>
      <c r="I9" s="20"/>
      <c r="J9" s="20"/>
      <c r="K9" s="20"/>
    </row>
    <row r="10" spans="4:11" ht="12">
      <c r="D10" s="43">
        <v>39568</v>
      </c>
      <c r="E10" s="20"/>
      <c r="F10" s="43">
        <v>39202</v>
      </c>
      <c r="G10" s="20"/>
      <c r="H10" s="20"/>
      <c r="I10" s="20"/>
      <c r="J10" s="20"/>
      <c r="K10" s="20"/>
    </row>
    <row r="11" spans="4:11" ht="12">
      <c r="D11" s="35" t="s">
        <v>82</v>
      </c>
      <c r="E11" s="20"/>
      <c r="F11" s="35" t="s">
        <v>82</v>
      </c>
      <c r="G11" s="20"/>
      <c r="H11" s="20"/>
      <c r="I11" s="20"/>
      <c r="J11" s="20"/>
      <c r="K11" s="20"/>
    </row>
    <row r="12" spans="4:11" ht="12">
      <c r="D12" s="21"/>
      <c r="E12" s="20"/>
      <c r="F12" s="21"/>
      <c r="G12" s="20"/>
      <c r="H12" s="20"/>
      <c r="I12" s="20"/>
      <c r="J12" s="20"/>
      <c r="K12" s="20"/>
    </row>
    <row r="13" spans="1:11" ht="12">
      <c r="A13" s="23" t="s">
        <v>138</v>
      </c>
      <c r="B13" s="23"/>
      <c r="D13" s="24"/>
      <c r="E13" s="24"/>
      <c r="F13" s="24"/>
      <c r="G13" s="24"/>
      <c r="H13" s="24"/>
      <c r="I13" s="24"/>
      <c r="J13" s="24"/>
      <c r="K13" s="24"/>
    </row>
    <row r="14" spans="2:11" ht="12">
      <c r="B14" s="3" t="s">
        <v>372</v>
      </c>
      <c r="D14" s="24">
        <f>+'CF worksheet'!H14</f>
        <v>-8</v>
      </c>
      <c r="E14" s="191"/>
      <c r="F14" s="24">
        <v>1138</v>
      </c>
      <c r="G14" s="24"/>
      <c r="H14" s="24"/>
      <c r="I14" s="24"/>
      <c r="J14" s="24"/>
      <c r="K14" s="24"/>
    </row>
    <row r="15" spans="4:11" ht="12">
      <c r="D15" s="24"/>
      <c r="E15" s="191"/>
      <c r="F15" s="24"/>
      <c r="G15" s="24"/>
      <c r="H15" s="24"/>
      <c r="I15" s="24"/>
      <c r="J15" s="24"/>
      <c r="K15" s="24"/>
    </row>
    <row r="16" spans="2:11" ht="12">
      <c r="B16" s="3" t="s">
        <v>141</v>
      </c>
      <c r="D16" s="24"/>
      <c r="E16" s="191"/>
      <c r="F16" s="24"/>
      <c r="G16" s="24"/>
      <c r="H16" s="24"/>
      <c r="I16" s="24"/>
      <c r="J16" s="24"/>
      <c r="K16" s="24"/>
    </row>
    <row r="17" spans="2:11" ht="12">
      <c r="B17" s="3" t="s">
        <v>158</v>
      </c>
      <c r="D17" s="24">
        <f>+'CF worksheet'!H17</f>
        <v>299</v>
      </c>
      <c r="E17" s="191"/>
      <c r="F17" s="24">
        <v>185.26557613999998</v>
      </c>
      <c r="G17" s="24"/>
      <c r="H17" s="24"/>
      <c r="I17" s="24"/>
      <c r="J17" s="24"/>
      <c r="K17" s="24"/>
    </row>
    <row r="18" spans="2:11" ht="12">
      <c r="B18" s="3" t="s">
        <v>3</v>
      </c>
      <c r="D18" s="24">
        <f>+'CF worksheet'!H18</f>
        <v>416</v>
      </c>
      <c r="E18" s="191"/>
      <c r="F18" s="24">
        <v>486.897</v>
      </c>
      <c r="G18" s="24"/>
      <c r="H18" s="24"/>
      <c r="I18" s="24"/>
      <c r="J18" s="24"/>
      <c r="K18" s="24"/>
    </row>
    <row r="19" spans="2:11" ht="12">
      <c r="B19" s="3" t="s">
        <v>259</v>
      </c>
      <c r="D19" s="24">
        <f>+'CF worksheet'!H19</f>
        <v>135</v>
      </c>
      <c r="E19" s="191"/>
      <c r="F19" s="24">
        <v>145.206</v>
      </c>
      <c r="G19" s="24"/>
      <c r="H19" s="24"/>
      <c r="I19" s="24"/>
      <c r="J19" s="24"/>
      <c r="K19" s="24"/>
    </row>
    <row r="20" spans="2:11" ht="12">
      <c r="B20" s="3" t="s">
        <v>176</v>
      </c>
      <c r="D20" s="24">
        <f>+'CF worksheet'!H20</f>
        <v>8</v>
      </c>
      <c r="E20" s="191"/>
      <c r="F20" s="24">
        <v>4.266</v>
      </c>
      <c r="G20" s="24"/>
      <c r="H20" s="24"/>
      <c r="I20" s="24"/>
      <c r="J20" s="24"/>
      <c r="K20" s="24"/>
    </row>
    <row r="21" spans="2:11" ht="12">
      <c r="B21" s="3" t="s">
        <v>263</v>
      </c>
      <c r="D21" s="24">
        <f>+'CF worksheet'!C21</f>
        <v>0</v>
      </c>
      <c r="E21" s="191"/>
      <c r="F21" s="24">
        <v>0</v>
      </c>
      <c r="G21" s="24"/>
      <c r="H21" s="24"/>
      <c r="I21" s="24"/>
      <c r="J21" s="24"/>
      <c r="K21" s="24"/>
    </row>
    <row r="22" spans="2:11" ht="12">
      <c r="B22" s="3" t="s">
        <v>373</v>
      </c>
      <c r="D22" s="24">
        <f>+'CF worksheet'!H22</f>
        <v>164</v>
      </c>
      <c r="E22" s="191"/>
      <c r="F22" s="24">
        <v>-212.273</v>
      </c>
      <c r="G22" s="24"/>
      <c r="H22" s="24"/>
      <c r="I22" s="24"/>
      <c r="J22" s="24"/>
      <c r="K22" s="24"/>
    </row>
    <row r="23" spans="1:11" ht="12">
      <c r="A23" s="3" t="s">
        <v>137</v>
      </c>
      <c r="D23" s="188">
        <f>SUM(D14:D22)</f>
        <v>1014</v>
      </c>
      <c r="E23" s="192"/>
      <c r="F23" s="188">
        <f>SUM(F14:F22)</f>
        <v>1747.36157614</v>
      </c>
      <c r="G23" s="25"/>
      <c r="H23" s="25"/>
      <c r="I23" s="25"/>
      <c r="J23" s="25"/>
      <c r="K23" s="25"/>
    </row>
    <row r="24" spans="4:11" ht="12">
      <c r="D24" s="24"/>
      <c r="E24" s="191"/>
      <c r="F24" s="24"/>
      <c r="G24" s="24"/>
      <c r="H24" s="24"/>
      <c r="I24" s="24"/>
      <c r="J24" s="24"/>
      <c r="K24" s="24"/>
    </row>
    <row r="25" spans="1:11" ht="12">
      <c r="A25" s="3" t="s">
        <v>144</v>
      </c>
      <c r="D25" s="24"/>
      <c r="E25" s="191"/>
      <c r="F25" s="24"/>
      <c r="G25" s="24"/>
      <c r="H25" s="24"/>
      <c r="I25" s="24"/>
      <c r="J25" s="24"/>
      <c r="K25" s="24"/>
    </row>
    <row r="26" spans="2:11" ht="12">
      <c r="B26" s="3" t="s">
        <v>115</v>
      </c>
      <c r="D26" s="24">
        <f>+'CF worksheet'!H27</f>
        <v>-3031</v>
      </c>
      <c r="E26" s="191"/>
      <c r="F26" s="24">
        <v>-15</v>
      </c>
      <c r="G26" s="24"/>
      <c r="H26" s="24"/>
      <c r="I26" s="24"/>
      <c r="J26" s="24"/>
      <c r="K26" s="24"/>
    </row>
    <row r="27" spans="2:11" ht="12">
      <c r="B27" s="3" t="s">
        <v>85</v>
      </c>
      <c r="D27" s="24">
        <f>+'CF worksheet'!H28</f>
        <v>217</v>
      </c>
      <c r="E27" s="191"/>
      <c r="F27" s="24">
        <v>390</v>
      </c>
      <c r="G27" s="24"/>
      <c r="H27" s="24"/>
      <c r="I27" s="24"/>
      <c r="J27" s="24"/>
      <c r="K27" s="24"/>
    </row>
    <row r="28" spans="2:11" ht="12">
      <c r="B28" s="3" t="s">
        <v>171</v>
      </c>
      <c r="D28" s="24">
        <f>+'CF worksheet'!H29</f>
        <v>0</v>
      </c>
      <c r="E28" s="191"/>
      <c r="F28" s="24">
        <v>-7</v>
      </c>
      <c r="G28" s="24"/>
      <c r="H28" s="24"/>
      <c r="I28" s="24"/>
      <c r="J28" s="24"/>
      <c r="K28" s="24"/>
    </row>
    <row r="29" spans="2:11" ht="12">
      <c r="B29" s="1" t="s">
        <v>116</v>
      </c>
      <c r="D29" s="24">
        <f>+'CF worksheet'!H30</f>
        <v>-76</v>
      </c>
      <c r="E29" s="191"/>
      <c r="F29" s="24">
        <v>11</v>
      </c>
      <c r="G29" s="24"/>
      <c r="H29" s="24"/>
      <c r="I29" s="24"/>
      <c r="J29" s="24"/>
      <c r="K29" s="24"/>
    </row>
    <row r="30" spans="2:11" ht="12">
      <c r="B30" s="3" t="s">
        <v>118</v>
      </c>
      <c r="D30" s="24">
        <f>+'CF worksheet'!H31</f>
        <v>3514</v>
      </c>
      <c r="E30" s="191"/>
      <c r="F30" s="24">
        <v>-1864</v>
      </c>
      <c r="G30" s="24"/>
      <c r="H30" s="24"/>
      <c r="I30" s="24"/>
      <c r="J30" s="24"/>
      <c r="K30" s="24"/>
    </row>
    <row r="31" spans="2:11" ht="12">
      <c r="B31" s="3" t="s">
        <v>120</v>
      </c>
      <c r="D31" s="24">
        <f>+'CF worksheet'!H32+'CF worksheet'!H33+'CF worksheet'!H35+'CF worksheet'!H36</f>
        <v>-3422</v>
      </c>
      <c r="E31" s="191"/>
      <c r="F31" s="24">
        <v>-427</v>
      </c>
      <c r="G31" s="24"/>
      <c r="H31" s="24"/>
      <c r="I31" s="24"/>
      <c r="J31" s="24"/>
      <c r="K31" s="24"/>
    </row>
    <row r="32" spans="2:11" ht="12">
      <c r="B32" s="3" t="s">
        <v>121</v>
      </c>
      <c r="D32" s="24">
        <f>+'CF worksheet'!H34</f>
        <v>0</v>
      </c>
      <c r="E32" s="191"/>
      <c r="F32" s="24">
        <v>-84</v>
      </c>
      <c r="G32" s="24"/>
      <c r="H32" s="24"/>
      <c r="I32" s="24"/>
      <c r="J32" s="24"/>
      <c r="K32" s="24"/>
    </row>
    <row r="33" spans="1:11" ht="12">
      <c r="A33" s="3" t="s">
        <v>374</v>
      </c>
      <c r="D33" s="188">
        <f>SUM(D23:D32)</f>
        <v>-1784</v>
      </c>
      <c r="E33" s="192"/>
      <c r="F33" s="188">
        <f>SUM(F23:F32)</f>
        <v>-248.63842386000033</v>
      </c>
      <c r="G33" s="25"/>
      <c r="H33" s="25"/>
      <c r="I33" s="25"/>
      <c r="J33" s="25"/>
      <c r="K33" s="25"/>
    </row>
    <row r="34" spans="2:11" ht="12">
      <c r="B34" s="3" t="s">
        <v>84</v>
      </c>
      <c r="D34" s="24">
        <f>+'CF worksheet'!H39</f>
        <v>-24</v>
      </c>
      <c r="E34" s="192"/>
      <c r="F34" s="24">
        <v>-56</v>
      </c>
      <c r="G34" s="25"/>
      <c r="H34" s="25"/>
      <c r="I34" s="25"/>
      <c r="J34" s="24"/>
      <c r="K34" s="24"/>
    </row>
    <row r="35" spans="1:11" ht="12">
      <c r="A35" s="3" t="s">
        <v>375</v>
      </c>
      <c r="D35" s="188">
        <f>SUM(D33:D34)</f>
        <v>-1808</v>
      </c>
      <c r="E35" s="192"/>
      <c r="F35" s="188">
        <f>SUM(F33:F34)</f>
        <v>-304.63842386000033</v>
      </c>
      <c r="G35" s="25"/>
      <c r="H35" s="25"/>
      <c r="I35" s="25"/>
      <c r="J35" s="25"/>
      <c r="K35" s="25"/>
    </row>
    <row r="36" spans="4:11" ht="12">
      <c r="D36" s="25"/>
      <c r="E36" s="192"/>
      <c r="F36" s="25"/>
      <c r="G36" s="25"/>
      <c r="H36" s="25"/>
      <c r="I36" s="24"/>
      <c r="J36" s="25"/>
      <c r="K36" s="25"/>
    </row>
    <row r="37" spans="1:11" ht="12">
      <c r="A37" s="23" t="s">
        <v>170</v>
      </c>
      <c r="D37" s="24"/>
      <c r="E37" s="191"/>
      <c r="F37" s="24"/>
      <c r="G37" s="24"/>
      <c r="H37" s="24"/>
      <c r="I37" s="24"/>
      <c r="J37" s="24"/>
      <c r="K37" s="24"/>
    </row>
    <row r="38" spans="2:11" ht="12">
      <c r="B38" s="3" t="s">
        <v>260</v>
      </c>
      <c r="D38" s="24">
        <f>+'CF worksheet'!H44+143</f>
        <v>26</v>
      </c>
      <c r="E38" s="191"/>
      <c r="F38" s="24">
        <v>176</v>
      </c>
      <c r="G38" s="24"/>
      <c r="H38" s="24"/>
      <c r="I38" s="24"/>
      <c r="J38" s="24"/>
      <c r="K38" s="24"/>
    </row>
    <row r="39" spans="2:11" ht="12">
      <c r="B39" s="3" t="s">
        <v>21</v>
      </c>
      <c r="D39" s="24">
        <f>+'CF worksheet'!H46</f>
        <v>-12</v>
      </c>
      <c r="E39" s="192"/>
      <c r="F39" s="24">
        <v>-375</v>
      </c>
      <c r="G39" s="25"/>
      <c r="H39" s="25"/>
      <c r="I39" s="25"/>
      <c r="J39" s="24"/>
      <c r="K39" s="24"/>
    </row>
    <row r="40" spans="2:11" ht="12">
      <c r="B40" s="3" t="s">
        <v>281</v>
      </c>
      <c r="D40" s="24">
        <f>+'CF worksheet'!H47-143</f>
        <v>-151</v>
      </c>
      <c r="E40" s="192"/>
      <c r="F40" s="24">
        <v>-174</v>
      </c>
      <c r="G40" s="25"/>
      <c r="H40" s="25"/>
      <c r="I40" s="25"/>
      <c r="J40" s="24"/>
      <c r="K40" s="24"/>
    </row>
    <row r="41" spans="1:11" ht="12">
      <c r="A41" s="3" t="s">
        <v>278</v>
      </c>
      <c r="D41" s="188">
        <f>SUM(D37:D40)</f>
        <v>-137</v>
      </c>
      <c r="E41" s="192"/>
      <c r="F41" s="188">
        <f>SUM(F37:F40)</f>
        <v>-373</v>
      </c>
      <c r="G41" s="25"/>
      <c r="H41" s="25"/>
      <c r="I41" s="25"/>
      <c r="J41" s="25"/>
      <c r="K41" s="25"/>
    </row>
    <row r="42" spans="4:11" ht="12">
      <c r="D42" s="24"/>
      <c r="E42" s="191"/>
      <c r="F42" s="24"/>
      <c r="G42" s="24"/>
      <c r="H42" s="24"/>
      <c r="I42" s="24"/>
      <c r="J42" s="24"/>
      <c r="K42" s="24"/>
    </row>
    <row r="43" spans="1:11" ht="12">
      <c r="A43" s="23" t="s">
        <v>169</v>
      </c>
      <c r="D43" s="25"/>
      <c r="E43" s="192"/>
      <c r="F43" s="25"/>
      <c r="G43" s="25"/>
      <c r="H43" s="25"/>
      <c r="I43" s="25"/>
      <c r="J43" s="25"/>
      <c r="K43" s="25"/>
    </row>
    <row r="44" spans="2:11" ht="12">
      <c r="B44" s="3" t="s">
        <v>175</v>
      </c>
      <c r="D44" s="24">
        <f>+'CF worksheet'!H52</f>
        <v>-178</v>
      </c>
      <c r="E44" s="192"/>
      <c r="F44" s="24">
        <v>478</v>
      </c>
      <c r="G44" s="25"/>
      <c r="H44" s="25"/>
      <c r="I44" s="24"/>
      <c r="J44" s="24"/>
      <c r="K44" s="24"/>
    </row>
    <row r="45" spans="2:11" ht="12">
      <c r="B45" s="3" t="s">
        <v>267</v>
      </c>
      <c r="D45" s="24">
        <f>+'CF worksheet'!H53</f>
        <v>3</v>
      </c>
      <c r="E45" s="192"/>
      <c r="F45" s="24">
        <v>-7</v>
      </c>
      <c r="G45" s="25"/>
      <c r="H45" s="25"/>
      <c r="I45" s="24"/>
      <c r="J45" s="24"/>
      <c r="K45" s="24"/>
    </row>
    <row r="46" spans="1:11" ht="12">
      <c r="A46" s="3" t="s">
        <v>376</v>
      </c>
      <c r="D46" s="188">
        <f>SUM(D44:D45)</f>
        <v>-175</v>
      </c>
      <c r="E46" s="191"/>
      <c r="F46" s="188">
        <f>SUM(F44:F45)</f>
        <v>471</v>
      </c>
      <c r="G46" s="24"/>
      <c r="H46" s="24"/>
      <c r="I46" s="24"/>
      <c r="J46" s="24"/>
      <c r="K46" s="24"/>
    </row>
    <row r="47" spans="4:11" ht="12">
      <c r="D47" s="25"/>
      <c r="E47" s="191"/>
      <c r="F47" s="25"/>
      <c r="G47" s="24"/>
      <c r="H47" s="24"/>
      <c r="I47" s="24"/>
      <c r="J47" s="24"/>
      <c r="K47" s="24"/>
    </row>
    <row r="48" spans="1:11" ht="12">
      <c r="A48" s="3" t="s">
        <v>135</v>
      </c>
      <c r="D48" s="25">
        <f>+'CF worksheet'!H60</f>
        <v>-876</v>
      </c>
      <c r="E48" s="191"/>
      <c r="F48" s="25">
        <v>-221</v>
      </c>
      <c r="G48" s="24"/>
      <c r="H48" s="24"/>
      <c r="I48" s="24"/>
      <c r="J48" s="24"/>
      <c r="K48" s="24"/>
    </row>
    <row r="49" spans="4:11" ht="12">
      <c r="D49" s="24"/>
      <c r="E49" s="191"/>
      <c r="F49" s="24"/>
      <c r="G49" s="24"/>
      <c r="H49" s="24"/>
      <c r="I49" s="24"/>
      <c r="J49" s="24"/>
      <c r="K49" s="24"/>
    </row>
    <row r="50" spans="1:11" ht="15.75" customHeight="1">
      <c r="A50" s="23" t="s">
        <v>297</v>
      </c>
      <c r="D50" s="24">
        <f>D35+D41+D46+D48</f>
        <v>-2996</v>
      </c>
      <c r="E50" s="191"/>
      <c r="F50" s="24">
        <f>F35+F41+F46+F48</f>
        <v>-427.63842386000033</v>
      </c>
      <c r="G50" s="24"/>
      <c r="H50" s="24"/>
      <c r="I50" s="24"/>
      <c r="J50" s="24"/>
      <c r="K50" s="24"/>
    </row>
    <row r="51" spans="1:11" ht="15.75" customHeight="1">
      <c r="A51" s="23" t="s">
        <v>207</v>
      </c>
      <c r="D51" s="189">
        <f>'CF worksheet'!C63</f>
        <v>10320</v>
      </c>
      <c r="E51" s="191"/>
      <c r="F51" s="189">
        <v>8617</v>
      </c>
      <c r="G51" s="24"/>
      <c r="H51" s="24"/>
      <c r="I51" s="24"/>
      <c r="J51" s="24"/>
      <c r="K51" s="24"/>
    </row>
    <row r="52" spans="1:11" ht="17.25" customHeight="1" thickBot="1">
      <c r="A52" s="23" t="s">
        <v>208</v>
      </c>
      <c r="D52" s="190">
        <f>SUM(D50:D51)</f>
        <v>7324</v>
      </c>
      <c r="E52" s="192"/>
      <c r="F52" s="190">
        <f>SUM(F50:F51)</f>
        <v>8189.36157614</v>
      </c>
      <c r="G52" s="25"/>
      <c r="H52" s="25"/>
      <c r="I52" s="25"/>
      <c r="J52" s="25"/>
      <c r="K52" s="25"/>
    </row>
    <row r="53" spans="3:11" ht="12.75" thickTop="1">
      <c r="C53" s="24"/>
      <c r="D53" s="24"/>
      <c r="E53" s="191"/>
      <c r="F53" s="24"/>
      <c r="G53" s="24"/>
      <c r="H53" s="24"/>
      <c r="I53" s="24"/>
      <c r="J53" s="24"/>
      <c r="K53" s="24"/>
    </row>
    <row r="54" spans="3:11" ht="12">
      <c r="C54" s="24"/>
      <c r="D54" s="24"/>
      <c r="E54" s="191"/>
      <c r="F54" s="24"/>
      <c r="G54" s="24"/>
      <c r="H54" s="24"/>
      <c r="I54" s="24"/>
      <c r="J54" s="24"/>
      <c r="K54" s="24"/>
    </row>
    <row r="55" spans="1:11" ht="12">
      <c r="A55" s="23" t="s">
        <v>182</v>
      </c>
      <c r="C55" s="24"/>
      <c r="D55" s="24"/>
      <c r="E55" s="191"/>
      <c r="F55" s="24"/>
      <c r="G55" s="24"/>
      <c r="H55" s="24"/>
      <c r="I55" s="24"/>
      <c r="J55" s="24"/>
      <c r="K55" s="24"/>
    </row>
    <row r="56" spans="1:11" ht="15.75" customHeight="1">
      <c r="A56" s="23"/>
      <c r="B56" s="1" t="s">
        <v>201</v>
      </c>
      <c r="C56" s="24"/>
      <c r="D56" s="24">
        <f>+'Balance Sheet'!C28</f>
        <v>317</v>
      </c>
      <c r="E56" s="191"/>
      <c r="F56" s="24">
        <v>307</v>
      </c>
      <c r="G56" s="24"/>
      <c r="H56" s="24"/>
      <c r="I56" s="24"/>
      <c r="J56" s="24"/>
      <c r="K56" s="24"/>
    </row>
    <row r="57" spans="2:11" ht="15.75" customHeight="1">
      <c r="B57" s="3" t="s">
        <v>324</v>
      </c>
      <c r="C57" s="24"/>
      <c r="D57" s="53">
        <f>+'Balance Sheet'!C29-D58</f>
        <v>7007</v>
      </c>
      <c r="E57" s="191"/>
      <c r="F57" s="53">
        <v>4753</v>
      </c>
      <c r="G57" s="24"/>
      <c r="H57" s="24"/>
      <c r="I57" s="24"/>
      <c r="J57" s="24"/>
      <c r="K57" s="24"/>
    </row>
    <row r="58" spans="2:11" ht="15.75" customHeight="1">
      <c r="B58" s="3" t="s">
        <v>300</v>
      </c>
      <c r="C58" s="24"/>
      <c r="D58" s="53">
        <v>0</v>
      </c>
      <c r="E58" s="191"/>
      <c r="F58" s="53">
        <v>3129</v>
      </c>
      <c r="G58" s="24"/>
      <c r="H58" s="24"/>
      <c r="I58" s="24"/>
      <c r="J58" s="24"/>
      <c r="K58" s="24"/>
    </row>
    <row r="59" spans="3:11" ht="17.25" customHeight="1" thickBot="1">
      <c r="C59" s="24"/>
      <c r="D59" s="190">
        <f>SUM(D56:D58)</f>
        <v>7324</v>
      </c>
      <c r="E59" s="191"/>
      <c r="F59" s="190">
        <f>SUM(F56:F58)</f>
        <v>8189</v>
      </c>
      <c r="G59" s="24"/>
      <c r="H59" s="24"/>
      <c r="I59" s="24"/>
      <c r="J59" s="24"/>
      <c r="K59" s="24"/>
    </row>
    <row r="60" spans="3:11" ht="12.75" thickTop="1">
      <c r="C60" s="25"/>
      <c r="D60" s="25"/>
      <c r="E60" s="25"/>
      <c r="F60" s="25"/>
      <c r="G60" s="25"/>
      <c r="H60" s="25"/>
      <c r="I60" s="25"/>
      <c r="J60" s="25"/>
      <c r="K60" s="25"/>
    </row>
    <row r="61" s="143" customFormat="1" ht="12">
      <c r="F61" s="168"/>
    </row>
    <row r="62" spans="1:5" s="140" customFormat="1" ht="12">
      <c r="A62" s="140" t="s">
        <v>140</v>
      </c>
      <c r="B62" s="141"/>
      <c r="C62" s="142"/>
      <c r="E62" s="143"/>
    </row>
    <row r="63" spans="1:5" s="140" customFormat="1" ht="12">
      <c r="A63" s="140" t="s">
        <v>106</v>
      </c>
      <c r="B63" s="141"/>
      <c r="C63" s="142"/>
      <c r="E63" s="143"/>
    </row>
  </sheetData>
  <mergeCells count="6">
    <mergeCell ref="A5:F5"/>
    <mergeCell ref="A6:D6"/>
    <mergeCell ref="A1:F1"/>
    <mergeCell ref="A2:F2"/>
    <mergeCell ref="A3:F3"/>
    <mergeCell ref="A4:F4"/>
  </mergeCells>
  <printOptions/>
  <pageMargins left="0.61" right="0.3937007874015748" top="0.7874015748031497" bottom="0.59" header="0.5118110236220472" footer="0.28"/>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O95"/>
  <sheetViews>
    <sheetView workbookViewId="0" topLeftCell="A1">
      <selection activeCell="F6" sqref="F6"/>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3.8515625" style="3" customWidth="1"/>
    <col min="7" max="7" width="9.421875" style="3" bestFit="1" customWidth="1"/>
    <col min="8" max="8" width="10.140625" style="3" bestFit="1" customWidth="1"/>
    <col min="9" max="9" width="9.28125" style="3" bestFit="1" customWidth="1"/>
    <col min="10" max="10" width="8.28125" style="3" customWidth="1"/>
    <col min="11" max="11" width="9.8515625" style="3" customWidth="1"/>
    <col min="12" max="12" width="7.57421875" style="3" customWidth="1"/>
    <col min="13" max="16384" width="9.140625" style="3" customWidth="1"/>
  </cols>
  <sheetData>
    <row r="1" spans="1:5" s="9" customFormat="1" ht="12.75" customHeight="1">
      <c r="A1" s="266" t="s">
        <v>77</v>
      </c>
      <c r="B1" s="266"/>
      <c r="C1" s="266"/>
      <c r="D1" s="266"/>
      <c r="E1" s="1"/>
    </row>
    <row r="2" spans="1:5" s="9" customFormat="1" ht="12">
      <c r="A2" s="268" t="s">
        <v>322</v>
      </c>
      <c r="B2" s="268"/>
      <c r="C2" s="268"/>
      <c r="D2" s="268"/>
      <c r="E2" s="1"/>
    </row>
    <row r="3" spans="1:5" s="9" customFormat="1" ht="12">
      <c r="A3" s="266"/>
      <c r="B3" s="266"/>
      <c r="C3" s="266"/>
      <c r="D3" s="266"/>
      <c r="E3" s="1"/>
    </row>
    <row r="4" spans="1:5" s="9" customFormat="1" ht="12">
      <c r="A4" s="266" t="str">
        <f>+'CF'!A4</f>
        <v>Quarterly report on consolidated results for the first quarter ended 30 April 2008</v>
      </c>
      <c r="B4" s="266"/>
      <c r="C4" s="266"/>
      <c r="D4" s="266"/>
      <c r="E4" s="1"/>
    </row>
    <row r="5" spans="1:5" s="9" customFormat="1" ht="12">
      <c r="A5" s="266" t="s">
        <v>81</v>
      </c>
      <c r="B5" s="266"/>
      <c r="C5" s="266"/>
      <c r="D5" s="266"/>
      <c r="E5" s="1"/>
    </row>
    <row r="6" spans="1:4" s="1" customFormat="1" ht="12">
      <c r="A6" s="278"/>
      <c r="B6" s="278"/>
      <c r="C6" s="278"/>
      <c r="D6" s="278"/>
    </row>
    <row r="7" spans="1:4" s="1" customFormat="1" ht="12">
      <c r="A7" s="4"/>
      <c r="B7" s="4"/>
      <c r="C7" s="4"/>
      <c r="D7" s="4"/>
    </row>
    <row r="8" spans="3:11" ht="12">
      <c r="C8" s="41"/>
      <c r="D8" s="41"/>
      <c r="E8" s="20"/>
      <c r="F8" s="20"/>
      <c r="G8" s="20"/>
      <c r="H8" s="20"/>
      <c r="I8" s="20"/>
      <c r="J8" s="20"/>
      <c r="K8" s="20"/>
    </row>
    <row r="9" spans="3:11" ht="12">
      <c r="C9" s="42" t="str">
        <f>+'CF'!D9</f>
        <v>3 months ended</v>
      </c>
      <c r="D9" s="42"/>
      <c r="E9" s="20"/>
      <c r="F9" s="20"/>
      <c r="G9" s="20"/>
      <c r="H9" s="20"/>
      <c r="I9" s="20"/>
      <c r="J9" s="20"/>
      <c r="K9" s="20"/>
    </row>
    <row r="10" spans="3:11" ht="12">
      <c r="C10" s="43">
        <f>+'CF'!D10</f>
        <v>39568</v>
      </c>
      <c r="D10" s="48"/>
      <c r="E10" s="20"/>
      <c r="F10" s="20"/>
      <c r="G10" s="20"/>
      <c r="H10" s="20"/>
      <c r="I10" s="20"/>
      <c r="J10" s="20"/>
      <c r="K10" s="20"/>
    </row>
    <row r="11" spans="3:11" ht="12">
      <c r="C11" s="35" t="s">
        <v>82</v>
      </c>
      <c r="D11" s="35"/>
      <c r="E11" s="20"/>
      <c r="F11" s="20"/>
      <c r="G11" s="20"/>
      <c r="H11" s="20"/>
      <c r="I11" s="20"/>
      <c r="J11" s="20"/>
      <c r="K11" s="20"/>
    </row>
    <row r="12" spans="3:14" ht="12">
      <c r="C12" s="21"/>
      <c r="D12" s="22"/>
      <c r="E12" s="205"/>
      <c r="F12" s="206" t="s">
        <v>132</v>
      </c>
      <c r="G12" s="206"/>
      <c r="H12" s="207"/>
      <c r="J12" s="212" t="s">
        <v>355</v>
      </c>
      <c r="K12" s="213"/>
      <c r="N12" s="64"/>
    </row>
    <row r="13" spans="1:14" ht="12">
      <c r="A13" s="23" t="s">
        <v>14</v>
      </c>
      <c r="B13" s="23"/>
      <c r="C13" s="24"/>
      <c r="D13" s="24"/>
      <c r="E13" s="208" t="s">
        <v>129</v>
      </c>
      <c r="F13" s="209" t="s">
        <v>129</v>
      </c>
      <c r="G13" s="210" t="s">
        <v>133</v>
      </c>
      <c r="H13" s="211" t="s">
        <v>136</v>
      </c>
      <c r="I13" s="214" t="s">
        <v>356</v>
      </c>
      <c r="J13" s="3" t="s">
        <v>357</v>
      </c>
      <c r="K13" s="215">
        <v>58.3</v>
      </c>
      <c r="L13" s="3" t="s">
        <v>358</v>
      </c>
      <c r="M13" s="215">
        <v>3.1847</v>
      </c>
      <c r="N13" s="216">
        <f>K13*M13</f>
        <v>185.66800999999998</v>
      </c>
    </row>
    <row r="14" spans="2:14" ht="13.5" customHeight="1">
      <c r="B14" s="3" t="s">
        <v>7</v>
      </c>
      <c r="C14" s="24">
        <f>+'Income St'!F33</f>
        <v>-8</v>
      </c>
      <c r="D14" s="20" t="s">
        <v>83</v>
      </c>
      <c r="F14" s="24">
        <f>+C14+E14</f>
        <v>-8</v>
      </c>
      <c r="G14" s="24"/>
      <c r="H14" s="76">
        <f>+F14+G14</f>
        <v>-8</v>
      </c>
      <c r="I14" s="24" t="s">
        <v>354</v>
      </c>
      <c r="J14" s="3" t="s">
        <v>359</v>
      </c>
      <c r="K14" s="215">
        <v>13.562</v>
      </c>
      <c r="L14" s="3" t="s">
        <v>360</v>
      </c>
      <c r="M14" s="215">
        <v>3.1919</v>
      </c>
      <c r="N14" s="216">
        <f>K14*M14</f>
        <v>43.288547799999996</v>
      </c>
    </row>
    <row r="15" spans="3:14" ht="12">
      <c r="C15" s="24"/>
      <c r="D15" s="24"/>
      <c r="E15" s="24"/>
      <c r="F15" s="24"/>
      <c r="G15" s="24"/>
      <c r="H15" s="76"/>
      <c r="I15" s="24"/>
      <c r="J15" s="3" t="s">
        <v>367</v>
      </c>
      <c r="K15" s="215">
        <v>21.831</v>
      </c>
      <c r="L15" s="3" t="s">
        <v>360</v>
      </c>
      <c r="M15" s="215">
        <v>3.1919</v>
      </c>
      <c r="N15" s="216">
        <f>K15*M15</f>
        <v>69.6823689</v>
      </c>
    </row>
    <row r="16" spans="2:14" ht="12">
      <c r="B16" s="3" t="s">
        <v>15</v>
      </c>
      <c r="C16" s="24"/>
      <c r="D16" s="24">
        <v>0</v>
      </c>
      <c r="E16" s="24"/>
      <c r="F16" s="24"/>
      <c r="G16" s="24"/>
      <c r="H16" s="76"/>
      <c r="I16" s="24"/>
      <c r="K16" s="215"/>
      <c r="M16" s="215"/>
      <c r="N16" s="216"/>
    </row>
    <row r="17" spans="2:11" ht="12">
      <c r="B17" s="3" t="s">
        <v>139</v>
      </c>
      <c r="C17" s="226">
        <v>299</v>
      </c>
      <c r="D17" s="24">
        <v>0</v>
      </c>
      <c r="E17" s="24"/>
      <c r="F17" s="24">
        <f aca="true" t="shared" si="0" ref="F17:F22">+C17+E17</f>
        <v>299</v>
      </c>
      <c r="G17" s="24"/>
      <c r="H17" s="76">
        <f aca="true" t="shared" si="1" ref="H17:H22">+F17+G17</f>
        <v>299</v>
      </c>
      <c r="I17" s="24"/>
      <c r="J17" s="24"/>
      <c r="K17" s="24"/>
    </row>
    <row r="18" spans="2:11" ht="12">
      <c r="B18" s="3" t="s">
        <v>3</v>
      </c>
      <c r="C18" s="204">
        <f>416</f>
        <v>416</v>
      </c>
      <c r="D18" s="24">
        <v>0</v>
      </c>
      <c r="E18" s="24"/>
      <c r="F18" s="24">
        <f t="shared" si="0"/>
        <v>416</v>
      </c>
      <c r="G18" s="24"/>
      <c r="H18" s="76">
        <f t="shared" si="1"/>
        <v>416</v>
      </c>
      <c r="I18" s="24" t="s">
        <v>354</v>
      </c>
      <c r="J18" s="24"/>
      <c r="K18" s="24"/>
    </row>
    <row r="19" spans="2:14" ht="12.75" thickBot="1">
      <c r="B19" s="3" t="s">
        <v>259</v>
      </c>
      <c r="C19" s="204">
        <v>135</v>
      </c>
      <c r="D19" s="24">
        <v>0</v>
      </c>
      <c r="E19" s="24"/>
      <c r="F19" s="24">
        <f t="shared" si="0"/>
        <v>135</v>
      </c>
      <c r="G19" s="24"/>
      <c r="H19" s="76">
        <f t="shared" si="1"/>
        <v>135</v>
      </c>
      <c r="I19" s="24" t="s">
        <v>354</v>
      </c>
      <c r="J19" s="24"/>
      <c r="K19" s="24"/>
      <c r="N19" s="217">
        <f>SUM(N13:N18)</f>
        <v>298.63892669999996</v>
      </c>
    </row>
    <row r="20" spans="2:11" ht="12.75" thickTop="1">
      <c r="B20" s="3" t="s">
        <v>176</v>
      </c>
      <c r="C20" s="204">
        <v>8</v>
      </c>
      <c r="D20" s="24"/>
      <c r="E20" s="24"/>
      <c r="F20" s="24">
        <f t="shared" si="0"/>
        <v>8</v>
      </c>
      <c r="G20" s="24"/>
      <c r="H20" s="76">
        <f t="shared" si="1"/>
        <v>8</v>
      </c>
      <c r="I20" s="24" t="s">
        <v>354</v>
      </c>
      <c r="J20" s="24"/>
      <c r="K20" s="24"/>
    </row>
    <row r="21" spans="2:11" ht="12">
      <c r="B21" s="3" t="s">
        <v>263</v>
      </c>
      <c r="C21" s="204">
        <v>0</v>
      </c>
      <c r="D21" s="24">
        <v>0</v>
      </c>
      <c r="E21" s="24"/>
      <c r="F21" s="24">
        <f t="shared" si="0"/>
        <v>0</v>
      </c>
      <c r="G21" s="24"/>
      <c r="H21" s="76">
        <f t="shared" si="1"/>
        <v>0</v>
      </c>
      <c r="I21" s="24"/>
      <c r="J21" s="24"/>
      <c r="K21" s="24"/>
    </row>
    <row r="22" spans="2:11" ht="12">
      <c r="B22" s="3" t="s">
        <v>151</v>
      </c>
      <c r="C22" s="24">
        <v>0</v>
      </c>
      <c r="D22" s="24">
        <v>0</v>
      </c>
      <c r="E22" s="24"/>
      <c r="F22" s="24">
        <f t="shared" si="0"/>
        <v>0</v>
      </c>
      <c r="G22" s="58">
        <v>164</v>
      </c>
      <c r="H22" s="76">
        <f t="shared" si="1"/>
        <v>164</v>
      </c>
      <c r="I22" s="24" t="s">
        <v>354</v>
      </c>
      <c r="J22" s="24"/>
      <c r="K22" s="24"/>
    </row>
    <row r="23" spans="1:11" ht="12">
      <c r="A23" s="3" t="s">
        <v>16</v>
      </c>
      <c r="C23" s="25">
        <f>SUM(C14:C22)</f>
        <v>850</v>
      </c>
      <c r="D23" s="24">
        <v>0</v>
      </c>
      <c r="E23" s="24"/>
      <c r="F23" s="25">
        <f>SUM(F14:F22)</f>
        <v>850</v>
      </c>
      <c r="G23" s="25"/>
      <c r="H23" s="77">
        <f>SUM(H14:H22)</f>
        <v>1014</v>
      </c>
      <c r="I23" s="25"/>
      <c r="J23" s="25"/>
      <c r="K23" s="25"/>
    </row>
    <row r="24" spans="3:11" ht="12">
      <c r="C24" s="24"/>
      <c r="D24" s="24"/>
      <c r="E24" s="24"/>
      <c r="F24" s="24"/>
      <c r="G24" s="24"/>
      <c r="H24" s="76"/>
      <c r="I24" s="24"/>
      <c r="J24" s="24"/>
      <c r="K24" s="24"/>
    </row>
    <row r="25" spans="1:11" ht="12">
      <c r="A25" s="3" t="s">
        <v>17</v>
      </c>
      <c r="C25" s="24"/>
      <c r="D25" s="24"/>
      <c r="E25" s="24"/>
      <c r="F25" s="24"/>
      <c r="G25" s="24"/>
      <c r="H25" s="76"/>
      <c r="I25" s="24"/>
      <c r="J25" s="24"/>
      <c r="K25" s="24"/>
    </row>
    <row r="26" spans="2:11" ht="12">
      <c r="B26" s="3" t="s">
        <v>114</v>
      </c>
      <c r="C26" s="24">
        <v>0</v>
      </c>
      <c r="D26" s="24"/>
      <c r="E26" s="24"/>
      <c r="F26" s="24">
        <f aca="true" t="shared" si="2" ref="F26:F36">+C26+E26</f>
        <v>0</v>
      </c>
      <c r="G26" s="24"/>
      <c r="H26" s="76">
        <f aca="true" t="shared" si="3" ref="H26:H36">+F26+G26</f>
        <v>0</v>
      </c>
      <c r="I26" s="24"/>
      <c r="J26" s="24"/>
      <c r="K26" s="24"/>
    </row>
    <row r="27" spans="2:11" ht="12">
      <c r="B27" s="3" t="s">
        <v>115</v>
      </c>
      <c r="C27" s="227">
        <f>-'Balance Sheet'!C24+'Balance Sheet'!E24-C17</f>
        <v>-3031</v>
      </c>
      <c r="D27" s="24">
        <v>0</v>
      </c>
      <c r="E27" s="24"/>
      <c r="F27" s="24">
        <f t="shared" si="2"/>
        <v>-3031</v>
      </c>
      <c r="G27" s="24"/>
      <c r="H27" s="76">
        <f t="shared" si="3"/>
        <v>-3031</v>
      </c>
      <c r="I27" s="24"/>
      <c r="J27" s="24"/>
      <c r="K27" s="24"/>
    </row>
    <row r="28" spans="2:11" ht="12">
      <c r="B28" s="3" t="s">
        <v>85</v>
      </c>
      <c r="C28" s="227">
        <f>-'Balance Sheet'!C25+'Balance Sheet'!E25-'Balance Sheet'!C18+'Balance Sheet'!E18</f>
        <v>217</v>
      </c>
      <c r="D28" s="24"/>
      <c r="E28" s="24"/>
      <c r="F28" s="24">
        <f t="shared" si="2"/>
        <v>217</v>
      </c>
      <c r="G28" s="24"/>
      <c r="H28" s="76">
        <f t="shared" si="3"/>
        <v>217</v>
      </c>
      <c r="I28" s="24"/>
      <c r="J28" s="24"/>
      <c r="K28" s="24"/>
    </row>
    <row r="29" spans="2:10" ht="12">
      <c r="B29" s="3" t="s">
        <v>181</v>
      </c>
      <c r="C29" s="156">
        <f>'Balance Sheet'!E23-'Balance Sheet'!C23</f>
        <v>0</v>
      </c>
      <c r="D29" s="24"/>
      <c r="E29" s="24"/>
      <c r="F29" s="24">
        <f t="shared" si="2"/>
        <v>0</v>
      </c>
      <c r="G29" s="24"/>
      <c r="H29" s="76">
        <f t="shared" si="3"/>
        <v>0</v>
      </c>
      <c r="I29" s="24"/>
      <c r="J29" s="218" t="s">
        <v>361</v>
      </c>
    </row>
    <row r="30" spans="2:10" ht="12">
      <c r="B30" s="3" t="s">
        <v>116</v>
      </c>
      <c r="C30" s="227">
        <f>+'Balance Sheet'!C53-'Balance Sheet'!E53</f>
        <v>-76</v>
      </c>
      <c r="D30" s="24"/>
      <c r="E30" s="24"/>
      <c r="F30" s="24">
        <f t="shared" si="2"/>
        <v>-76</v>
      </c>
      <c r="G30" s="24"/>
      <c r="H30" s="76">
        <f t="shared" si="3"/>
        <v>-76</v>
      </c>
      <c r="I30" s="24"/>
      <c r="J30" s="24"/>
    </row>
    <row r="31" spans="2:15" ht="12">
      <c r="B31" s="3" t="s">
        <v>118</v>
      </c>
      <c r="C31" s="227">
        <f>+'Balance Sheet'!C51-'Balance Sheet'!E51</f>
        <v>3514</v>
      </c>
      <c r="D31" s="24">
        <v>0</v>
      </c>
      <c r="E31" s="24"/>
      <c r="F31" s="24">
        <f t="shared" si="2"/>
        <v>3514</v>
      </c>
      <c r="G31" s="24"/>
      <c r="H31" s="76">
        <f t="shared" si="3"/>
        <v>3514</v>
      </c>
      <c r="I31" s="214" t="s">
        <v>356</v>
      </c>
      <c r="J31" s="3" t="s">
        <v>363</v>
      </c>
      <c r="K31" s="221">
        <v>0.885</v>
      </c>
      <c r="L31" s="3" t="s">
        <v>189</v>
      </c>
      <c r="M31" s="215">
        <v>1</v>
      </c>
      <c r="N31" s="219">
        <f>K31*M31</f>
        <v>0.885</v>
      </c>
      <c r="O31" s="220" t="s">
        <v>362</v>
      </c>
    </row>
    <row r="32" spans="2:15" ht="12">
      <c r="B32" s="3" t="s">
        <v>120</v>
      </c>
      <c r="C32" s="227">
        <f>+'Balance Sheet'!C52-'Balance Sheet'!E52-21</f>
        <v>-2107</v>
      </c>
      <c r="D32" s="24"/>
      <c r="E32" s="24"/>
      <c r="F32" s="24">
        <f t="shared" si="2"/>
        <v>-2107</v>
      </c>
      <c r="G32" s="24"/>
      <c r="H32" s="76">
        <f t="shared" si="3"/>
        <v>-2107</v>
      </c>
      <c r="I32" s="25"/>
      <c r="J32" s="3" t="s">
        <v>364</v>
      </c>
      <c r="K32" s="221">
        <v>1.563</v>
      </c>
      <c r="L32" s="3" t="s">
        <v>189</v>
      </c>
      <c r="M32" s="215">
        <v>1</v>
      </c>
      <c r="N32" s="219">
        <f>K32*M32</f>
        <v>1.563</v>
      </c>
      <c r="O32" s="220" t="s">
        <v>362</v>
      </c>
    </row>
    <row r="33" spans="2:15" ht="12">
      <c r="B33" s="3" t="s">
        <v>87</v>
      </c>
      <c r="C33" s="227">
        <f>+'Balance Sheet'!C56-'Balance Sheet'!E56+'Income St'!F35-C39</f>
        <v>-1261</v>
      </c>
      <c r="D33" s="24">
        <v>0</v>
      </c>
      <c r="E33" s="24"/>
      <c r="F33" s="24">
        <f t="shared" si="2"/>
        <v>-1261</v>
      </c>
      <c r="G33" s="24"/>
      <c r="H33" s="76">
        <f t="shared" si="3"/>
        <v>-1261</v>
      </c>
      <c r="I33" s="24"/>
      <c r="J33" s="3" t="s">
        <v>366</v>
      </c>
      <c r="K33" s="224">
        <v>6.9</v>
      </c>
      <c r="L33" s="3" t="s">
        <v>358</v>
      </c>
      <c r="M33" s="3">
        <v>3.1847</v>
      </c>
      <c r="N33" s="225">
        <f>K33*M33</f>
        <v>21.97443</v>
      </c>
      <c r="O33" s="220" t="s">
        <v>362</v>
      </c>
    </row>
    <row r="34" spans="2:9" ht="12">
      <c r="B34" s="3" t="s">
        <v>121</v>
      </c>
      <c r="C34" s="227">
        <f>-'Balance Sheet'!C27+'Balance Sheet'!E27+'Balance Sheet'!C55-'Balance Sheet'!E55</f>
        <v>0</v>
      </c>
      <c r="D34" s="24">
        <v>0</v>
      </c>
      <c r="E34" s="24"/>
      <c r="F34" s="24">
        <f t="shared" si="2"/>
        <v>0</v>
      </c>
      <c r="G34" s="24"/>
      <c r="H34" s="76">
        <f t="shared" si="3"/>
        <v>0</v>
      </c>
      <c r="I34" s="24"/>
    </row>
    <row r="35" spans="2:14" ht="12.75" thickBot="1">
      <c r="B35" s="3" t="s">
        <v>277</v>
      </c>
      <c r="C35" s="227">
        <f>-'Balance Sheet'!C19+'Balance Sheet'!E19</f>
        <v>310</v>
      </c>
      <c r="D35" s="24"/>
      <c r="E35" s="24"/>
      <c r="F35" s="24">
        <f t="shared" si="2"/>
        <v>310</v>
      </c>
      <c r="G35" s="24"/>
      <c r="H35" s="76">
        <f t="shared" si="3"/>
        <v>310</v>
      </c>
      <c r="I35" s="24"/>
      <c r="N35" s="223">
        <f>SUM(N31:N34)</f>
        <v>24.422430000000002</v>
      </c>
    </row>
    <row r="36" spans="2:11" ht="12.75" thickTop="1">
      <c r="B36" s="3" t="s">
        <v>202</v>
      </c>
      <c r="C36" s="227">
        <f>+'Balance Sheet'!C47-'Balance Sheet'!E47</f>
        <v>-364</v>
      </c>
      <c r="D36" s="24"/>
      <c r="E36" s="24"/>
      <c r="F36" s="24">
        <f t="shared" si="2"/>
        <v>-364</v>
      </c>
      <c r="G36" s="24"/>
      <c r="H36" s="76">
        <f t="shared" si="3"/>
        <v>-364</v>
      </c>
      <c r="I36" s="24"/>
      <c r="J36" s="24"/>
      <c r="K36" s="24"/>
    </row>
    <row r="37" spans="1:11" ht="12">
      <c r="A37" s="3" t="s">
        <v>18</v>
      </c>
      <c r="C37" s="25">
        <f>SUM(C23:C36)</f>
        <v>-1948</v>
      </c>
      <c r="D37" s="25">
        <f>SUM(D23:D34)</f>
        <v>0</v>
      </c>
      <c r="E37" s="24"/>
      <c r="F37" s="25">
        <f>SUM(F23:F36)</f>
        <v>-1948</v>
      </c>
      <c r="G37" s="25"/>
      <c r="H37" s="77">
        <f>SUM(H23:H36)</f>
        <v>-1784</v>
      </c>
      <c r="I37" s="25"/>
      <c r="J37" s="25"/>
      <c r="K37" s="25"/>
    </row>
    <row r="38" spans="3:11" ht="12">
      <c r="C38" s="24"/>
      <c r="D38" s="24"/>
      <c r="E38" s="24"/>
      <c r="F38" s="24"/>
      <c r="G38" s="24"/>
      <c r="H38" s="76"/>
      <c r="I38" s="24"/>
      <c r="J38" s="24"/>
      <c r="K38" s="24"/>
    </row>
    <row r="39" spans="2:11" ht="12">
      <c r="B39" s="3" t="s">
        <v>84</v>
      </c>
      <c r="C39" s="187">
        <v>-24</v>
      </c>
      <c r="D39" s="24"/>
      <c r="E39" s="24"/>
      <c r="F39" s="24">
        <f>+C39+E39</f>
        <v>-24</v>
      </c>
      <c r="G39" s="25"/>
      <c r="H39" s="76">
        <f>+F39+G39</f>
        <v>-24</v>
      </c>
      <c r="I39" s="25"/>
      <c r="J39" s="24"/>
      <c r="K39" s="24"/>
    </row>
    <row r="40" spans="1:11" ht="12">
      <c r="A40" s="3" t="s">
        <v>19</v>
      </c>
      <c r="C40" s="25">
        <f>SUM(C37:C39)</f>
        <v>-1972</v>
      </c>
      <c r="D40" s="25">
        <f>SUM(D37:D39)</f>
        <v>0</v>
      </c>
      <c r="E40" s="24"/>
      <c r="F40" s="25">
        <f>SUM(F37:F39)</f>
        <v>-1972</v>
      </c>
      <c r="G40" s="25"/>
      <c r="H40" s="77">
        <f>SUM(H37:H39)</f>
        <v>-1808</v>
      </c>
      <c r="I40" s="25"/>
      <c r="J40" s="25"/>
      <c r="K40" s="25"/>
    </row>
    <row r="41" spans="3:11" ht="12">
      <c r="C41" s="25"/>
      <c r="D41" s="25"/>
      <c r="E41" s="24"/>
      <c r="F41" s="25"/>
      <c r="G41" s="25"/>
      <c r="H41" s="77"/>
      <c r="I41" s="24"/>
      <c r="J41" s="25"/>
      <c r="K41" s="25"/>
    </row>
    <row r="42" spans="1:11" ht="12">
      <c r="A42" s="23" t="s">
        <v>20</v>
      </c>
      <c r="C42" s="24"/>
      <c r="D42" s="24"/>
      <c r="E42" s="24"/>
      <c r="F42" s="24"/>
      <c r="G42" s="24"/>
      <c r="H42" s="76"/>
      <c r="I42" s="24"/>
      <c r="J42" s="24"/>
      <c r="K42" s="24"/>
    </row>
    <row r="43" spans="3:11" ht="12">
      <c r="C43" s="24"/>
      <c r="D43" s="24"/>
      <c r="E43" s="24"/>
      <c r="F43" s="24"/>
      <c r="G43" s="24"/>
      <c r="H43" s="76"/>
      <c r="I43" s="24"/>
      <c r="J43" s="24"/>
      <c r="K43" s="24"/>
    </row>
    <row r="44" spans="2:11" ht="12">
      <c r="B44" s="3" t="s">
        <v>260</v>
      </c>
      <c r="C44" s="227">
        <f>-'Balance Sheet'!C17+'Balance Sheet'!E17-C19</f>
        <v>-117</v>
      </c>
      <c r="D44" s="24">
        <v>0</v>
      </c>
      <c r="E44" s="24"/>
      <c r="F44" s="24">
        <f>+C44+E44</f>
        <v>-117</v>
      </c>
      <c r="G44" s="24">
        <v>0</v>
      </c>
      <c r="H44" s="76">
        <f>+F44+G44</f>
        <v>-117</v>
      </c>
      <c r="I44" s="24"/>
      <c r="J44" s="24"/>
      <c r="K44" s="24"/>
    </row>
    <row r="45" spans="2:11" ht="12">
      <c r="B45" s="3" t="s">
        <v>130</v>
      </c>
      <c r="C45" s="24"/>
      <c r="D45" s="24"/>
      <c r="E45" s="24"/>
      <c r="F45" s="24">
        <f>+C45+E45</f>
        <v>0</v>
      </c>
      <c r="G45" s="24"/>
      <c r="H45" s="76">
        <f>+F45+G45</f>
        <v>0</v>
      </c>
      <c r="I45" s="24"/>
      <c r="J45" s="24"/>
      <c r="K45" s="24"/>
    </row>
    <row r="46" spans="2:11" ht="12">
      <c r="B46" s="3" t="s">
        <v>21</v>
      </c>
      <c r="C46" s="227">
        <f>-'Balance Sheet'!C15+'Balance Sheet'!E15-C18</f>
        <v>-12</v>
      </c>
      <c r="D46" s="24">
        <v>0</v>
      </c>
      <c r="E46" s="24"/>
      <c r="F46" s="24">
        <f>+C46+E46</f>
        <v>-12</v>
      </c>
      <c r="G46" s="25"/>
      <c r="H46" s="76">
        <f>+F46+G46</f>
        <v>-12</v>
      </c>
      <c r="I46" s="25"/>
      <c r="J46" s="24"/>
      <c r="K46" s="24"/>
    </row>
    <row r="47" spans="2:14" ht="12">
      <c r="B47" s="3" t="s">
        <v>281</v>
      </c>
      <c r="C47" s="24">
        <f>-'Balance Sheet'!C16+'Balance Sheet'!E16-C20</f>
        <v>-8</v>
      </c>
      <c r="D47" s="24"/>
      <c r="E47" s="24"/>
      <c r="F47" s="24">
        <f>+C47+E47</f>
        <v>-8</v>
      </c>
      <c r="G47" s="25"/>
      <c r="H47" s="76">
        <f>+F47+G47</f>
        <v>-8</v>
      </c>
      <c r="I47" s="24"/>
      <c r="J47" s="218" t="s">
        <v>368</v>
      </c>
      <c r="M47" s="215"/>
      <c r="N47" s="222"/>
    </row>
    <row r="48" spans="1:10" ht="12">
      <c r="A48" s="3" t="s">
        <v>23</v>
      </c>
      <c r="C48" s="25">
        <f>SUM(C42:C47)</f>
        <v>-137</v>
      </c>
      <c r="D48" s="25">
        <v>0</v>
      </c>
      <c r="E48" s="24"/>
      <c r="F48" s="25">
        <f>SUM(F42:F47)</f>
        <v>-137</v>
      </c>
      <c r="G48" s="25"/>
      <c r="H48" s="77">
        <f>SUM(H42:H47)</f>
        <v>-137</v>
      </c>
      <c r="I48" s="24"/>
      <c r="J48" s="24"/>
    </row>
    <row r="49" spans="3:14" ht="12">
      <c r="C49" s="24"/>
      <c r="D49" s="24"/>
      <c r="E49" s="24"/>
      <c r="F49" s="24"/>
      <c r="G49" s="24"/>
      <c r="H49" s="76"/>
      <c r="I49" s="214" t="s">
        <v>356</v>
      </c>
      <c r="J49" s="24" t="s">
        <v>365</v>
      </c>
      <c r="K49" s="3">
        <v>36.252</v>
      </c>
      <c r="L49" s="3" t="s">
        <v>360</v>
      </c>
      <c r="M49" s="3">
        <v>3.158</v>
      </c>
      <c r="N49" s="219">
        <f>K49*M49</f>
        <v>114.483816</v>
      </c>
    </row>
    <row r="50" spans="1:14" ht="12">
      <c r="A50" s="23" t="s">
        <v>24</v>
      </c>
      <c r="C50" s="25"/>
      <c r="D50" s="25"/>
      <c r="E50" s="24"/>
      <c r="F50" s="25"/>
      <c r="G50" s="25"/>
      <c r="H50" s="77"/>
      <c r="I50" s="25"/>
      <c r="J50" s="24" t="s">
        <v>359</v>
      </c>
      <c r="K50" s="3">
        <v>43.48</v>
      </c>
      <c r="L50" s="3" t="s">
        <v>360</v>
      </c>
      <c r="M50" s="3">
        <v>3.158</v>
      </c>
      <c r="N50" s="219">
        <f>K50*M50</f>
        <v>137.30983999999998</v>
      </c>
    </row>
    <row r="51" spans="3:14" ht="12">
      <c r="C51" s="24"/>
      <c r="D51" s="24"/>
      <c r="E51" s="24"/>
      <c r="F51" s="24"/>
      <c r="G51" s="24"/>
      <c r="H51" s="76"/>
      <c r="I51" s="24"/>
      <c r="J51" s="24" t="s">
        <v>366</v>
      </c>
      <c r="K51" s="3">
        <v>8.82</v>
      </c>
      <c r="L51" s="3" t="s">
        <v>358</v>
      </c>
      <c r="M51" s="215">
        <v>3.1189</v>
      </c>
      <c r="N51" s="219">
        <f>K51*M51</f>
        <v>27.508698000000003</v>
      </c>
    </row>
    <row r="52" spans="2:14" ht="12.75" thickBot="1">
      <c r="B52" s="3" t="s">
        <v>276</v>
      </c>
      <c r="C52" s="24">
        <f>+'Balance Sheet'!C54-'Balance Sheet'!E54</f>
        <v>-178</v>
      </c>
      <c r="D52" s="24">
        <v>0</v>
      </c>
      <c r="E52" s="24"/>
      <c r="F52" s="24">
        <f aca="true" t="shared" si="4" ref="F52:F57">+C52+E52</f>
        <v>-178</v>
      </c>
      <c r="G52" s="25"/>
      <c r="H52" s="76">
        <f aca="true" t="shared" si="5" ref="H52:H57">+F52+G52</f>
        <v>-178</v>
      </c>
      <c r="I52" s="24"/>
      <c r="J52" s="24"/>
      <c r="N52" s="223">
        <f>SUM(N49:N51)</f>
        <v>279.302354</v>
      </c>
    </row>
    <row r="53" spans="2:11" ht="12.75" thickTop="1">
      <c r="B53" s="3" t="s">
        <v>266</v>
      </c>
      <c r="C53" s="24">
        <f>+'Balance Sheet'!C46-'Balance Sheet'!E46</f>
        <v>3</v>
      </c>
      <c r="D53" s="24"/>
      <c r="E53" s="24"/>
      <c r="F53" s="24">
        <f t="shared" si="4"/>
        <v>3</v>
      </c>
      <c r="G53" s="25"/>
      <c r="H53" s="76">
        <f t="shared" si="5"/>
        <v>3</v>
      </c>
      <c r="I53" s="24"/>
      <c r="J53" s="24"/>
      <c r="K53" s="24"/>
    </row>
    <row r="54" spans="2:11" ht="12">
      <c r="B54" s="3" t="s">
        <v>165</v>
      </c>
      <c r="C54" s="92">
        <v>0</v>
      </c>
      <c r="D54" s="24">
        <v>0</v>
      </c>
      <c r="E54" s="24"/>
      <c r="F54" s="24">
        <f t="shared" si="4"/>
        <v>0</v>
      </c>
      <c r="G54" s="25"/>
      <c r="H54" s="76">
        <f t="shared" si="5"/>
        <v>0</v>
      </c>
      <c r="I54" s="24"/>
      <c r="J54" s="24"/>
      <c r="K54" s="24"/>
    </row>
    <row r="55" spans="2:11" ht="12">
      <c r="B55" s="3" t="s">
        <v>149</v>
      </c>
      <c r="C55" s="92">
        <v>0</v>
      </c>
      <c r="D55" s="24"/>
      <c r="E55" s="24"/>
      <c r="F55" s="24">
        <f t="shared" si="4"/>
        <v>0</v>
      </c>
      <c r="G55" s="25"/>
      <c r="H55" s="76">
        <f t="shared" si="5"/>
        <v>0</v>
      </c>
      <c r="I55" s="24"/>
      <c r="J55" s="24"/>
      <c r="K55" s="24"/>
    </row>
    <row r="56" spans="2:11" ht="12">
      <c r="B56" s="3" t="s">
        <v>164</v>
      </c>
      <c r="C56" s="92">
        <f>+'Balance Sheet'!C38-'Balance Sheet'!E38</f>
        <v>0</v>
      </c>
      <c r="D56" s="24"/>
      <c r="E56" s="24"/>
      <c r="F56" s="24">
        <f t="shared" si="4"/>
        <v>0</v>
      </c>
      <c r="G56" s="25"/>
      <c r="H56" s="76">
        <f t="shared" si="5"/>
        <v>0</v>
      </c>
      <c r="I56" s="24"/>
      <c r="J56" s="24"/>
      <c r="K56" s="24"/>
    </row>
    <row r="57" spans="2:11" ht="12">
      <c r="B57" s="3" t="s">
        <v>97</v>
      </c>
      <c r="C57" s="24">
        <f>+'Balance Sheet'!C39-'Balance Sheet'!E39-C21</f>
        <v>-712</v>
      </c>
      <c r="D57" s="24">
        <v>0</v>
      </c>
      <c r="E57" s="24"/>
      <c r="F57" s="24">
        <f t="shared" si="4"/>
        <v>-712</v>
      </c>
      <c r="G57" s="24">
        <f>433+279</f>
        <v>712</v>
      </c>
      <c r="H57" s="58">
        <f t="shared" si="5"/>
        <v>0</v>
      </c>
      <c r="I57" s="24"/>
      <c r="J57" s="24"/>
      <c r="K57" s="24"/>
    </row>
    <row r="58" spans="1:11" ht="12">
      <c r="A58" s="3" t="s">
        <v>134</v>
      </c>
      <c r="C58" s="25">
        <f>SUM(C50:C57)</f>
        <v>-887</v>
      </c>
      <c r="D58" s="25">
        <v>0</v>
      </c>
      <c r="E58" s="24"/>
      <c r="F58" s="25">
        <f>SUM(F50:F57)</f>
        <v>-887</v>
      </c>
      <c r="G58" s="24"/>
      <c r="H58" s="77">
        <f>SUM(H50:H57)</f>
        <v>-175</v>
      </c>
      <c r="I58" s="24"/>
      <c r="J58" s="24"/>
      <c r="K58" s="24"/>
    </row>
    <row r="59" spans="3:11" ht="12">
      <c r="C59" s="24"/>
      <c r="D59" s="24"/>
      <c r="E59" s="24"/>
      <c r="F59" s="24"/>
      <c r="G59" s="24"/>
      <c r="H59" s="76"/>
      <c r="I59" s="24"/>
      <c r="J59" s="24"/>
      <c r="K59" s="24"/>
    </row>
    <row r="60" spans="1:11" ht="12">
      <c r="A60" s="3" t="s">
        <v>135</v>
      </c>
      <c r="C60" s="24"/>
      <c r="D60" s="24"/>
      <c r="E60" s="24"/>
      <c r="F60" s="24"/>
      <c r="G60" s="24">
        <f>-SUM(G14:G59)</f>
        <v>-876</v>
      </c>
      <c r="H60" s="76">
        <f>+F60+G60</f>
        <v>-876</v>
      </c>
      <c r="I60" s="24"/>
      <c r="J60" s="24"/>
      <c r="K60" s="24"/>
    </row>
    <row r="61" spans="3:11" ht="12">
      <c r="C61" s="24"/>
      <c r="D61" s="24"/>
      <c r="E61" s="24"/>
      <c r="F61" s="24"/>
      <c r="G61" s="24"/>
      <c r="H61" s="76"/>
      <c r="I61" s="24"/>
      <c r="J61" s="24"/>
      <c r="K61" s="24"/>
    </row>
    <row r="62" spans="1:11" ht="12">
      <c r="A62" s="23" t="s">
        <v>122</v>
      </c>
      <c r="C62" s="24">
        <f>C40+C48+C58</f>
        <v>-2996</v>
      </c>
      <c r="D62" s="24">
        <v>0</v>
      </c>
      <c r="E62" s="24"/>
      <c r="F62" s="24">
        <f>F40+F48+F58+F60</f>
        <v>-2996</v>
      </c>
      <c r="G62" s="24"/>
      <c r="H62" s="76">
        <f>H40+H48+H58+H60</f>
        <v>-2996</v>
      </c>
      <c r="I62" s="24"/>
      <c r="J62" s="24"/>
      <c r="K62" s="24"/>
    </row>
    <row r="63" spans="1:11" ht="12">
      <c r="A63" s="23" t="s">
        <v>352</v>
      </c>
      <c r="C63" s="24">
        <v>10320</v>
      </c>
      <c r="D63" s="24">
        <v>0</v>
      </c>
      <c r="E63" s="24"/>
      <c r="F63" s="24">
        <f>+C63</f>
        <v>10320</v>
      </c>
      <c r="G63" s="24"/>
      <c r="H63" s="76">
        <f>+C63</f>
        <v>10320</v>
      </c>
      <c r="I63" s="24"/>
      <c r="J63" s="24"/>
      <c r="K63" s="24"/>
    </row>
    <row r="64" spans="1:11" ht="12">
      <c r="A64" s="94" t="s">
        <v>353</v>
      </c>
      <c r="B64" s="95"/>
      <c r="C64" s="25">
        <f>SUM(C62:C63)</f>
        <v>7324</v>
      </c>
      <c r="D64" s="25">
        <f>SUM(D62:D63)</f>
        <v>0</v>
      </c>
      <c r="E64" s="24"/>
      <c r="F64" s="25">
        <f>SUM(F62:F63)</f>
        <v>7324</v>
      </c>
      <c r="G64" s="25"/>
      <c r="H64" s="77">
        <f>SUM(H62:H63)</f>
        <v>7324</v>
      </c>
      <c r="I64" s="25"/>
      <c r="J64" s="25"/>
      <c r="K64" s="25"/>
    </row>
    <row r="65" spans="3:11" ht="12">
      <c r="C65" s="24"/>
      <c r="D65" s="24"/>
      <c r="E65" s="24"/>
      <c r="F65" s="24"/>
      <c r="G65" s="24"/>
      <c r="H65" s="76"/>
      <c r="I65" s="24"/>
      <c r="J65" s="24"/>
      <c r="K65" s="24"/>
    </row>
    <row r="66" spans="2:11" ht="12">
      <c r="B66" s="93" t="s">
        <v>351</v>
      </c>
      <c r="C66" s="59">
        <f>+'Balance Sheet'!C29+'Balance Sheet'!C28</f>
        <v>7324</v>
      </c>
      <c r="D66" s="24"/>
      <c r="E66" s="24">
        <f>SUM(E15:E65)</f>
        <v>0</v>
      </c>
      <c r="F66" s="24"/>
      <c r="G66" s="24">
        <f>SUM(G15:G65)</f>
        <v>0</v>
      </c>
      <c r="H66" s="24"/>
      <c r="I66" s="24"/>
      <c r="J66" s="24"/>
      <c r="K66" s="24"/>
    </row>
    <row r="67" spans="3:11" ht="12">
      <c r="C67" s="24"/>
      <c r="D67" s="24"/>
      <c r="E67" s="75" t="s">
        <v>131</v>
      </c>
      <c r="F67" s="24"/>
      <c r="G67" s="75" t="s">
        <v>131</v>
      </c>
      <c r="H67" s="24"/>
      <c r="I67" s="24"/>
      <c r="J67" s="24"/>
      <c r="K67" s="24"/>
    </row>
    <row r="68" spans="2:11" ht="12">
      <c r="B68" s="96" t="s">
        <v>150</v>
      </c>
      <c r="C68" s="117">
        <f>+C64-C66</f>
        <v>0</v>
      </c>
      <c r="D68" s="25"/>
      <c r="E68" s="24"/>
      <c r="F68" s="25"/>
      <c r="G68" s="25"/>
      <c r="H68" s="25"/>
      <c r="I68" s="25"/>
      <c r="J68" s="25"/>
      <c r="K68" s="25"/>
    </row>
    <row r="69" spans="3:11" ht="12">
      <c r="C69" s="24"/>
      <c r="D69" s="24"/>
      <c r="E69" s="24"/>
      <c r="F69" s="24"/>
      <c r="G69" s="24"/>
      <c r="H69" s="24"/>
      <c r="I69" s="24"/>
      <c r="J69" s="24"/>
      <c r="K69" s="24"/>
    </row>
    <row r="70" spans="3:11" ht="12">
      <c r="C70" s="25"/>
      <c r="D70" s="25"/>
      <c r="E70" s="24"/>
      <c r="F70" s="25"/>
      <c r="G70" s="25"/>
      <c r="H70" s="25"/>
      <c r="I70" s="25"/>
      <c r="J70" s="25"/>
      <c r="K70" s="25"/>
    </row>
    <row r="71" spans="3:11" ht="12">
      <c r="C71" s="25"/>
      <c r="D71" s="25"/>
      <c r="E71" s="24"/>
      <c r="F71" s="25"/>
      <c r="G71" s="25"/>
      <c r="H71" s="25"/>
      <c r="I71" s="25"/>
      <c r="J71" s="25"/>
      <c r="K71" s="25"/>
    </row>
    <row r="72" spans="3:11" ht="12">
      <c r="C72" s="24"/>
      <c r="D72" s="24"/>
      <c r="E72" s="24"/>
      <c r="F72" s="24"/>
      <c r="G72" s="24"/>
      <c r="H72" s="24"/>
      <c r="I72" s="24"/>
      <c r="J72" s="24"/>
      <c r="K72" s="24"/>
    </row>
    <row r="73" spans="3:11" ht="12">
      <c r="C73" s="25"/>
      <c r="D73" s="25"/>
      <c r="E73" s="24"/>
      <c r="F73" s="25"/>
      <c r="G73" s="25"/>
      <c r="H73" s="25"/>
      <c r="I73" s="25"/>
      <c r="J73" s="25"/>
      <c r="K73" s="25"/>
    </row>
    <row r="74" spans="3:11" ht="12">
      <c r="C74" s="24"/>
      <c r="D74" s="24"/>
      <c r="E74" s="24"/>
      <c r="F74" s="24"/>
      <c r="G74" s="24"/>
      <c r="H74" s="24"/>
      <c r="I74" s="24"/>
      <c r="J74" s="24"/>
      <c r="K74" s="24"/>
    </row>
    <row r="75" spans="3:11" ht="12">
      <c r="C75" s="24"/>
      <c r="E75" s="24"/>
      <c r="F75" s="24"/>
      <c r="G75" s="24"/>
      <c r="H75" s="24"/>
      <c r="I75" s="24"/>
      <c r="J75" s="24"/>
      <c r="K75" s="24"/>
    </row>
    <row r="76" spans="2:11" ht="12">
      <c r="B76" s="23"/>
      <c r="C76" s="24"/>
      <c r="E76" s="24"/>
      <c r="F76" s="24"/>
      <c r="G76" s="24"/>
      <c r="H76" s="24"/>
      <c r="I76" s="24"/>
      <c r="J76" s="24"/>
      <c r="K76" s="24"/>
    </row>
    <row r="77" spans="3:7" ht="12">
      <c r="C77" s="53"/>
      <c r="D77" s="157"/>
      <c r="E77" s="53"/>
      <c r="G77" s="157"/>
    </row>
    <row r="78" spans="3:7" ht="12">
      <c r="C78" s="53"/>
      <c r="D78" s="157"/>
      <c r="E78" s="53"/>
      <c r="G78" s="157"/>
    </row>
    <row r="79" spans="3:7" ht="12">
      <c r="C79" s="53"/>
      <c r="D79" s="53"/>
      <c r="E79" s="53"/>
      <c r="G79" s="157"/>
    </row>
    <row r="82" spans="3:6" s="23" customFormat="1" ht="12">
      <c r="C82" s="26"/>
      <c r="D82" s="26"/>
      <c r="E82" s="26"/>
      <c r="F82" s="26"/>
    </row>
    <row r="83" spans="4:6" ht="12">
      <c r="D83" s="53"/>
      <c r="E83" s="53"/>
      <c r="F83" s="53"/>
    </row>
    <row r="84" spans="4:6" ht="12">
      <c r="D84" s="53"/>
      <c r="E84" s="53"/>
      <c r="F84" s="53"/>
    </row>
    <row r="85" spans="4:6" ht="12">
      <c r="D85" s="53"/>
      <c r="E85" s="53"/>
      <c r="F85" s="53"/>
    </row>
    <row r="86" spans="3:6" ht="12">
      <c r="C86" s="157"/>
      <c r="D86" s="53"/>
      <c r="E86" s="53"/>
      <c r="F86" s="53"/>
    </row>
    <row r="91" spans="2:6" ht="12">
      <c r="B91" s="23"/>
      <c r="C91" s="53"/>
      <c r="D91" s="53"/>
      <c r="E91" s="53"/>
      <c r="F91" s="64"/>
    </row>
    <row r="92" spans="3:6" ht="12">
      <c r="C92" s="53"/>
      <c r="D92" s="53"/>
      <c r="E92" s="53"/>
      <c r="F92" s="64"/>
    </row>
    <row r="93" spans="3:6" ht="12">
      <c r="C93" s="53"/>
      <c r="D93" s="53"/>
      <c r="E93" s="53"/>
      <c r="F93" s="64"/>
    </row>
    <row r="94" spans="3:6" ht="12">
      <c r="C94" s="53"/>
      <c r="D94" s="53"/>
      <c r="E94" s="53"/>
      <c r="F94" s="64"/>
    </row>
    <row r="95" spans="3:6" ht="12">
      <c r="C95" s="53"/>
      <c r="D95" s="53"/>
      <c r="E95" s="53"/>
      <c r="F95" s="64"/>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V169"/>
  <sheetViews>
    <sheetView tabSelected="1" view="pageBreakPreview" zoomScaleSheetLayoutView="100" workbookViewId="0" topLeftCell="A109">
      <selection activeCell="D129" sqref="D129:O130"/>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0.57421875" style="3" customWidth="1"/>
    <col min="12" max="12" width="6.7109375" style="3" customWidth="1"/>
    <col min="13" max="14" width="5.8515625" style="3" customWidth="1"/>
    <col min="15" max="15" width="7.00390625" style="3" customWidth="1"/>
    <col min="16" max="16" width="9.140625" style="3" customWidth="1"/>
    <col min="17" max="17" width="10.00390625" style="3" bestFit="1" customWidth="1"/>
    <col min="18" max="16384" width="9.140625" style="3" customWidth="1"/>
  </cols>
  <sheetData>
    <row r="1" spans="1:15" ht="12">
      <c r="A1" s="266" t="s">
        <v>77</v>
      </c>
      <c r="B1" s="266"/>
      <c r="C1" s="266"/>
      <c r="D1" s="266"/>
      <c r="E1" s="266"/>
      <c r="F1" s="266"/>
      <c r="G1" s="266"/>
      <c r="H1" s="266"/>
      <c r="I1" s="266"/>
      <c r="J1" s="266"/>
      <c r="K1" s="266"/>
      <c r="L1" s="266"/>
      <c r="M1" s="266"/>
      <c r="N1" s="266"/>
      <c r="O1" s="266"/>
    </row>
    <row r="2" spans="1:15" ht="12">
      <c r="A2" s="268" t="s">
        <v>322</v>
      </c>
      <c r="B2" s="268"/>
      <c r="C2" s="268"/>
      <c r="D2" s="268"/>
      <c r="E2" s="268"/>
      <c r="F2" s="268"/>
      <c r="G2" s="268"/>
      <c r="H2" s="268"/>
      <c r="I2" s="268"/>
      <c r="J2" s="268"/>
      <c r="K2" s="268"/>
      <c r="L2" s="268"/>
      <c r="M2" s="268"/>
      <c r="N2" s="268"/>
      <c r="O2" s="268"/>
    </row>
    <row r="3" spans="1:15" ht="12">
      <c r="A3" s="324"/>
      <c r="B3" s="324"/>
      <c r="C3" s="324"/>
      <c r="D3" s="324"/>
      <c r="E3" s="324"/>
      <c r="F3" s="324"/>
      <c r="G3" s="324"/>
      <c r="H3" s="324"/>
      <c r="I3" s="324"/>
      <c r="J3" s="324"/>
      <c r="K3" s="324"/>
      <c r="L3" s="324"/>
      <c r="M3" s="324"/>
      <c r="N3" s="324"/>
      <c r="O3" s="324"/>
    </row>
    <row r="4" spans="1:15" ht="12">
      <c r="A4" s="266" t="s">
        <v>167</v>
      </c>
      <c r="B4" s="266"/>
      <c r="C4" s="266"/>
      <c r="D4" s="266"/>
      <c r="E4" s="266"/>
      <c r="F4" s="266"/>
      <c r="G4" s="266"/>
      <c r="H4" s="266"/>
      <c r="I4" s="266"/>
      <c r="J4" s="266"/>
      <c r="K4" s="266"/>
      <c r="L4" s="266"/>
      <c r="M4" s="266"/>
      <c r="N4" s="266"/>
      <c r="O4" s="266"/>
    </row>
    <row r="5" spans="1:15" ht="12">
      <c r="A5" s="320"/>
      <c r="B5" s="320"/>
      <c r="C5" s="320"/>
      <c r="D5" s="320"/>
      <c r="E5" s="320"/>
      <c r="F5" s="320"/>
      <c r="G5" s="320"/>
      <c r="H5" s="320"/>
      <c r="I5" s="320"/>
      <c r="J5" s="320"/>
      <c r="K5" s="320"/>
      <c r="L5" s="320"/>
      <c r="M5" s="320"/>
      <c r="N5" s="320"/>
      <c r="O5" s="320"/>
    </row>
    <row r="6" spans="1:15" ht="12">
      <c r="A6" s="31"/>
      <c r="B6" s="31"/>
      <c r="C6" s="31"/>
      <c r="D6" s="31"/>
      <c r="E6" s="31"/>
      <c r="F6" s="31"/>
      <c r="G6" s="31"/>
      <c r="H6" s="31"/>
      <c r="I6" s="31"/>
      <c r="J6" s="31"/>
      <c r="K6" s="31"/>
      <c r="L6" s="31"/>
      <c r="M6" s="31"/>
      <c r="N6" s="31"/>
      <c r="O6" s="31"/>
    </row>
    <row r="7" spans="1:15" ht="12">
      <c r="A7" s="81" t="s">
        <v>25</v>
      </c>
      <c r="B7" s="83" t="s">
        <v>26</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81" t="s">
        <v>27</v>
      </c>
      <c r="B9" s="83" t="s">
        <v>28</v>
      </c>
      <c r="C9" s="31"/>
      <c r="D9" s="31"/>
      <c r="E9" s="31"/>
      <c r="F9" s="31"/>
      <c r="G9" s="31"/>
      <c r="H9" s="31"/>
      <c r="I9" s="31"/>
      <c r="J9" s="31"/>
      <c r="K9" s="31"/>
      <c r="L9" s="31"/>
      <c r="M9" s="31"/>
      <c r="N9" s="31"/>
      <c r="O9" s="31"/>
    </row>
    <row r="10" spans="1:15" ht="12">
      <c r="A10" s="81"/>
      <c r="B10" s="83"/>
      <c r="C10" s="31"/>
      <c r="D10" s="31"/>
      <c r="E10" s="31"/>
      <c r="F10" s="31"/>
      <c r="G10" s="31"/>
      <c r="H10" s="31"/>
      <c r="I10" s="31"/>
      <c r="J10" s="31"/>
      <c r="K10" s="31"/>
      <c r="L10" s="31"/>
      <c r="M10" s="31"/>
      <c r="N10" s="31"/>
      <c r="O10" s="31"/>
    </row>
    <row r="11" spans="1:15" ht="12">
      <c r="A11" s="81"/>
      <c r="B11" s="326" t="s">
        <v>211</v>
      </c>
      <c r="C11" s="261"/>
      <c r="D11" s="261"/>
      <c r="E11" s="261"/>
      <c r="F11" s="261"/>
      <c r="G11" s="261"/>
      <c r="H11" s="261"/>
      <c r="I11" s="261"/>
      <c r="J11" s="261"/>
      <c r="K11" s="261"/>
      <c r="L11" s="261"/>
      <c r="M11" s="261"/>
      <c r="N11" s="261"/>
      <c r="O11" s="261"/>
    </row>
    <row r="12" spans="1:15" ht="12">
      <c r="A12" s="81"/>
      <c r="B12" s="261"/>
      <c r="C12" s="261"/>
      <c r="D12" s="261"/>
      <c r="E12" s="261"/>
      <c r="F12" s="261"/>
      <c r="G12" s="261"/>
      <c r="H12" s="261"/>
      <c r="I12" s="261"/>
      <c r="J12" s="261"/>
      <c r="K12" s="261"/>
      <c r="L12" s="261"/>
      <c r="M12" s="261"/>
      <c r="N12" s="261"/>
      <c r="O12" s="261"/>
    </row>
    <row r="13" spans="1:15" ht="12">
      <c r="A13" s="81"/>
      <c r="B13" s="261"/>
      <c r="C13" s="261"/>
      <c r="D13" s="261"/>
      <c r="E13" s="261"/>
      <c r="F13" s="261"/>
      <c r="G13" s="261"/>
      <c r="H13" s="261"/>
      <c r="I13" s="261"/>
      <c r="J13" s="261"/>
      <c r="K13" s="261"/>
      <c r="L13" s="261"/>
      <c r="M13" s="261"/>
      <c r="N13" s="261"/>
      <c r="O13" s="261"/>
    </row>
    <row r="14" spans="1:15" ht="12">
      <c r="A14" s="81"/>
      <c r="B14" s="261"/>
      <c r="C14" s="261"/>
      <c r="D14" s="261"/>
      <c r="E14" s="261"/>
      <c r="F14" s="261"/>
      <c r="G14" s="261"/>
      <c r="H14" s="261"/>
      <c r="I14" s="261"/>
      <c r="J14" s="261"/>
      <c r="K14" s="261"/>
      <c r="L14" s="261"/>
      <c r="M14" s="261"/>
      <c r="N14" s="261"/>
      <c r="O14" s="261"/>
    </row>
    <row r="15" spans="1:15" ht="12" customHeight="1">
      <c r="A15" s="34"/>
      <c r="B15" s="31"/>
      <c r="C15" s="31"/>
      <c r="D15" s="31"/>
      <c r="E15" s="31"/>
      <c r="F15" s="31"/>
      <c r="G15" s="31"/>
      <c r="H15" s="31"/>
      <c r="I15" s="31"/>
      <c r="J15" s="31"/>
      <c r="K15" s="31"/>
      <c r="L15" s="31"/>
      <c r="M15" s="31"/>
      <c r="N15" s="31"/>
      <c r="O15" s="31"/>
    </row>
    <row r="16" spans="1:15" ht="12" customHeight="1">
      <c r="A16" s="34"/>
      <c r="B16" s="291" t="s">
        <v>107</v>
      </c>
      <c r="C16" s="291"/>
      <c r="D16" s="291"/>
      <c r="E16" s="291"/>
      <c r="F16" s="291"/>
      <c r="G16" s="291"/>
      <c r="H16" s="291"/>
      <c r="I16" s="291"/>
      <c r="J16" s="291"/>
      <c r="K16" s="291"/>
      <c r="L16" s="291"/>
      <c r="M16" s="291"/>
      <c r="N16" s="291"/>
      <c r="O16" s="291"/>
    </row>
    <row r="17" spans="1:15" ht="12" customHeight="1">
      <c r="A17" s="34"/>
      <c r="B17" s="291"/>
      <c r="C17" s="291"/>
      <c r="D17" s="291"/>
      <c r="E17" s="291"/>
      <c r="F17" s="291"/>
      <c r="G17" s="291"/>
      <c r="H17" s="291"/>
      <c r="I17" s="291"/>
      <c r="J17" s="291"/>
      <c r="K17" s="291"/>
      <c r="L17" s="291"/>
      <c r="M17" s="291"/>
      <c r="N17" s="291"/>
      <c r="O17" s="291"/>
    </row>
    <row r="18" spans="1:15" ht="12" customHeight="1">
      <c r="A18" s="34"/>
      <c r="B18" s="31"/>
      <c r="C18" s="31"/>
      <c r="D18" s="31"/>
      <c r="E18" s="31"/>
      <c r="F18" s="31"/>
      <c r="G18" s="31"/>
      <c r="H18" s="31"/>
      <c r="I18" s="31"/>
      <c r="J18" s="31"/>
      <c r="K18" s="31"/>
      <c r="L18" s="31"/>
      <c r="M18" s="31"/>
      <c r="N18" s="31"/>
      <c r="O18" s="31"/>
    </row>
    <row r="19" spans="1:15" ht="12" customHeight="1">
      <c r="A19" s="34"/>
      <c r="B19" s="291" t="s">
        <v>339</v>
      </c>
      <c r="C19" s="291"/>
      <c r="D19" s="291"/>
      <c r="E19" s="291"/>
      <c r="F19" s="291"/>
      <c r="G19" s="291"/>
      <c r="H19" s="291"/>
      <c r="I19" s="291"/>
      <c r="J19" s="291"/>
      <c r="K19" s="291"/>
      <c r="L19" s="291"/>
      <c r="M19" s="291"/>
      <c r="N19" s="291"/>
      <c r="O19" s="291"/>
    </row>
    <row r="20" spans="1:15" ht="12" customHeight="1">
      <c r="A20" s="34"/>
      <c r="B20" s="291"/>
      <c r="C20" s="291"/>
      <c r="D20" s="291"/>
      <c r="E20" s="291"/>
      <c r="F20" s="291"/>
      <c r="G20" s="291"/>
      <c r="H20" s="291"/>
      <c r="I20" s="291"/>
      <c r="J20" s="291"/>
      <c r="K20" s="291"/>
      <c r="L20" s="291"/>
      <c r="M20" s="291"/>
      <c r="N20" s="291"/>
      <c r="O20" s="291"/>
    </row>
    <row r="21" spans="1:15" ht="12" customHeight="1">
      <c r="A21" s="34"/>
      <c r="B21" s="291"/>
      <c r="C21" s="291"/>
      <c r="D21" s="291"/>
      <c r="E21" s="291"/>
      <c r="F21" s="291"/>
      <c r="G21" s="291"/>
      <c r="H21" s="291"/>
      <c r="I21" s="291"/>
      <c r="J21" s="291"/>
      <c r="K21" s="291"/>
      <c r="L21" s="291"/>
      <c r="M21" s="291"/>
      <c r="N21" s="291"/>
      <c r="O21" s="291"/>
    </row>
    <row r="22" spans="1:15" ht="12" customHeight="1">
      <c r="A22" s="34"/>
      <c r="B22" s="125"/>
      <c r="C22" s="80"/>
      <c r="D22" s="80"/>
      <c r="E22" s="80"/>
      <c r="F22" s="80"/>
      <c r="G22" s="80"/>
      <c r="H22" s="80"/>
      <c r="I22" s="80"/>
      <c r="J22" s="80"/>
      <c r="K22" s="80"/>
      <c r="L22" s="80"/>
      <c r="M22" s="80"/>
      <c r="N22" s="80"/>
      <c r="O22" s="80"/>
    </row>
    <row r="23" spans="1:15" ht="12" customHeight="1">
      <c r="A23" s="34"/>
      <c r="B23" s="80"/>
      <c r="C23" s="80"/>
      <c r="D23" s="80"/>
      <c r="E23" s="80"/>
      <c r="F23" s="80"/>
      <c r="G23" s="80"/>
      <c r="H23" s="80"/>
      <c r="I23" s="80"/>
      <c r="J23" s="80"/>
      <c r="K23" s="80"/>
      <c r="L23" s="80"/>
      <c r="M23" s="80"/>
      <c r="N23" s="80"/>
      <c r="O23" s="80"/>
    </row>
    <row r="24" spans="1:15" ht="12">
      <c r="A24" s="198" t="s">
        <v>29</v>
      </c>
      <c r="B24" s="199" t="s">
        <v>212</v>
      </c>
      <c r="C24" s="200"/>
      <c r="D24" s="200"/>
      <c r="E24" s="200"/>
      <c r="F24" s="200"/>
      <c r="G24" s="200"/>
      <c r="H24" s="200"/>
      <c r="I24" s="200"/>
      <c r="J24" s="200"/>
      <c r="K24" s="200"/>
      <c r="L24" s="200"/>
      <c r="M24" s="200"/>
      <c r="N24" s="200"/>
      <c r="O24" s="200"/>
    </row>
    <row r="25" spans="1:15" ht="36.75" customHeight="1">
      <c r="A25" s="198"/>
      <c r="B25" s="319" t="s">
        <v>338</v>
      </c>
      <c r="C25" s="319"/>
      <c r="D25" s="319"/>
      <c r="E25" s="319"/>
      <c r="F25" s="319"/>
      <c r="G25" s="319"/>
      <c r="H25" s="319"/>
      <c r="I25" s="319"/>
      <c r="J25" s="319"/>
      <c r="K25" s="319"/>
      <c r="L25" s="319"/>
      <c r="M25" s="319"/>
      <c r="N25" s="319"/>
      <c r="O25" s="319"/>
    </row>
    <row r="26" spans="1:15" ht="12">
      <c r="A26" s="81" t="s">
        <v>30</v>
      </c>
      <c r="B26" s="83" t="s">
        <v>213</v>
      </c>
      <c r="C26" s="31"/>
      <c r="D26" s="31"/>
      <c r="E26" s="31"/>
      <c r="F26" s="31"/>
      <c r="G26" s="31"/>
      <c r="H26" s="31"/>
      <c r="I26" s="31"/>
      <c r="J26" s="31"/>
      <c r="K26" s="31"/>
      <c r="L26" s="31"/>
      <c r="M26" s="31"/>
      <c r="N26" s="31"/>
      <c r="O26" s="31"/>
    </row>
    <row r="27" spans="1:15" ht="12">
      <c r="A27" s="34"/>
      <c r="B27" s="31" t="s">
        <v>108</v>
      </c>
      <c r="C27" s="31"/>
      <c r="D27" s="31"/>
      <c r="E27" s="31"/>
      <c r="F27" s="31"/>
      <c r="G27" s="31"/>
      <c r="H27" s="31"/>
      <c r="I27" s="31"/>
      <c r="J27" s="31"/>
      <c r="K27" s="31"/>
      <c r="L27" s="31"/>
      <c r="M27" s="31"/>
      <c r="N27" s="31"/>
      <c r="O27" s="31"/>
    </row>
    <row r="28" spans="1:15" ht="12">
      <c r="A28" s="34"/>
      <c r="B28" s="31"/>
      <c r="C28" s="31"/>
      <c r="D28" s="31"/>
      <c r="E28" s="31"/>
      <c r="F28" s="31"/>
      <c r="G28" s="31"/>
      <c r="H28" s="31"/>
      <c r="I28" s="31"/>
      <c r="J28" s="31"/>
      <c r="K28" s="31"/>
      <c r="L28" s="31"/>
      <c r="M28" s="31"/>
      <c r="N28" s="31"/>
      <c r="O28" s="31"/>
    </row>
    <row r="29" spans="1:15" ht="12">
      <c r="A29" s="34"/>
      <c r="B29" s="31"/>
      <c r="C29" s="31"/>
      <c r="D29" s="31"/>
      <c r="E29" s="31"/>
      <c r="F29" s="31"/>
      <c r="G29" s="31"/>
      <c r="H29" s="31"/>
      <c r="I29" s="31"/>
      <c r="J29" s="31"/>
      <c r="K29" s="31"/>
      <c r="L29" s="31"/>
      <c r="M29" s="31"/>
      <c r="N29" s="31"/>
      <c r="O29" s="31"/>
    </row>
    <row r="30" spans="1:18" ht="12">
      <c r="A30" s="81" t="s">
        <v>33</v>
      </c>
      <c r="B30" s="83" t="s">
        <v>42</v>
      </c>
      <c r="C30" s="31"/>
      <c r="D30" s="31"/>
      <c r="E30" s="31"/>
      <c r="F30" s="31"/>
      <c r="G30" s="31"/>
      <c r="H30" s="31"/>
      <c r="I30" s="31"/>
      <c r="J30" s="31"/>
      <c r="K30" s="31"/>
      <c r="L30" s="31"/>
      <c r="M30" s="31"/>
      <c r="N30" s="31"/>
      <c r="O30" s="31"/>
      <c r="R30" s="16"/>
    </row>
    <row r="31" spans="1:15" ht="12">
      <c r="A31" s="81"/>
      <c r="B31" s="301" t="s">
        <v>283</v>
      </c>
      <c r="C31" s="302"/>
      <c r="D31" s="302"/>
      <c r="E31" s="302"/>
      <c r="F31" s="302"/>
      <c r="G31" s="302"/>
      <c r="H31" s="302"/>
      <c r="I31" s="302"/>
      <c r="J31" s="302"/>
      <c r="K31" s="302"/>
      <c r="L31" s="302"/>
      <c r="M31" s="302"/>
      <c r="N31" s="302"/>
      <c r="O31" s="302"/>
    </row>
    <row r="32" spans="1:15" ht="12">
      <c r="A32" s="81"/>
      <c r="B32" s="302"/>
      <c r="C32" s="302"/>
      <c r="D32" s="302"/>
      <c r="E32" s="302"/>
      <c r="F32" s="302"/>
      <c r="G32" s="302"/>
      <c r="H32" s="302"/>
      <c r="I32" s="302"/>
      <c r="J32" s="302"/>
      <c r="K32" s="302"/>
      <c r="L32" s="302"/>
      <c r="M32" s="302"/>
      <c r="N32" s="302"/>
      <c r="O32" s="302"/>
    </row>
    <row r="33" spans="1:15" ht="12">
      <c r="A33" s="81"/>
      <c r="B33" s="302"/>
      <c r="C33" s="302"/>
      <c r="D33" s="302"/>
      <c r="E33" s="302"/>
      <c r="F33" s="302"/>
      <c r="G33" s="302"/>
      <c r="H33" s="302"/>
      <c r="I33" s="302"/>
      <c r="J33" s="302"/>
      <c r="K33" s="302"/>
      <c r="L33" s="302"/>
      <c r="M33" s="302"/>
      <c r="N33" s="302"/>
      <c r="O33" s="302"/>
    </row>
    <row r="34" spans="1:15" ht="12.75" thickBot="1">
      <c r="A34" s="34"/>
      <c r="B34" s="137"/>
      <c r="C34" s="137"/>
      <c r="D34" s="137"/>
      <c r="E34" s="137"/>
      <c r="F34" s="137"/>
      <c r="G34" s="137"/>
      <c r="H34" s="137"/>
      <c r="I34" s="137"/>
      <c r="J34" s="137"/>
      <c r="K34" s="137"/>
      <c r="L34" s="137"/>
      <c r="M34" s="137"/>
      <c r="N34" s="137"/>
      <c r="O34" s="137"/>
    </row>
    <row r="35" spans="1:15" ht="12">
      <c r="A35" s="34"/>
      <c r="B35" s="264" t="s">
        <v>109</v>
      </c>
      <c r="C35" s="265"/>
      <c r="D35" s="265"/>
      <c r="E35" s="265"/>
      <c r="F35" s="265"/>
      <c r="G35" s="265"/>
      <c r="H35" s="265"/>
      <c r="I35" s="265"/>
      <c r="J35" s="252"/>
      <c r="K35" s="303" t="s">
        <v>4</v>
      </c>
      <c r="L35" s="304"/>
      <c r="M35" s="307" t="s">
        <v>95</v>
      </c>
      <c r="N35" s="308"/>
      <c r="O35" s="309"/>
    </row>
    <row r="36" spans="1:15" ht="12">
      <c r="A36" s="34"/>
      <c r="B36" s="253"/>
      <c r="C36" s="254"/>
      <c r="D36" s="254"/>
      <c r="E36" s="254"/>
      <c r="F36" s="254"/>
      <c r="G36" s="254"/>
      <c r="H36" s="254"/>
      <c r="I36" s="254"/>
      <c r="J36" s="255"/>
      <c r="K36" s="305"/>
      <c r="L36" s="306"/>
      <c r="M36" s="310"/>
      <c r="N36" s="311"/>
      <c r="O36" s="312"/>
    </row>
    <row r="37" spans="1:20" ht="12">
      <c r="A37" s="34"/>
      <c r="B37" s="256"/>
      <c r="C37" s="257"/>
      <c r="D37" s="257"/>
      <c r="E37" s="257"/>
      <c r="F37" s="257"/>
      <c r="G37" s="257"/>
      <c r="H37" s="257"/>
      <c r="I37" s="257"/>
      <c r="J37" s="258"/>
      <c r="K37" s="296" t="s">
        <v>43</v>
      </c>
      <c r="L37" s="297"/>
      <c r="M37" s="294" t="s">
        <v>43</v>
      </c>
      <c r="N37" s="294"/>
      <c r="O37" s="295"/>
      <c r="T37" s="159"/>
    </row>
    <row r="38" spans="1:15" ht="12">
      <c r="A38" s="34"/>
      <c r="B38" s="298"/>
      <c r="C38" s="299"/>
      <c r="D38" s="299"/>
      <c r="E38" s="299"/>
      <c r="F38" s="299"/>
      <c r="G38" s="299"/>
      <c r="H38" s="299"/>
      <c r="I38" s="299"/>
      <c r="J38" s="300"/>
      <c r="K38" s="313"/>
      <c r="L38" s="314"/>
      <c r="M38" s="262"/>
      <c r="N38" s="262"/>
      <c r="O38" s="263"/>
    </row>
    <row r="39" spans="1:22" ht="12">
      <c r="A39" s="34"/>
      <c r="B39" s="249" t="s">
        <v>90</v>
      </c>
      <c r="C39" s="250"/>
      <c r="D39" s="250"/>
      <c r="E39" s="250"/>
      <c r="F39" s="250"/>
      <c r="G39" s="250"/>
      <c r="H39" s="250"/>
      <c r="I39" s="250"/>
      <c r="J39" s="250"/>
      <c r="K39" s="285">
        <v>23020</v>
      </c>
      <c r="L39" s="248"/>
      <c r="M39" s="285">
        <v>-362</v>
      </c>
      <c r="N39" s="283"/>
      <c r="O39" s="286"/>
      <c r="Q39" s="8"/>
      <c r="S39" s="283"/>
      <c r="T39" s="283"/>
      <c r="U39" s="8"/>
      <c r="V39" s="158"/>
    </row>
    <row r="40" spans="1:22" ht="12">
      <c r="A40" s="34"/>
      <c r="B40" s="249" t="s">
        <v>91</v>
      </c>
      <c r="C40" s="250"/>
      <c r="D40" s="250"/>
      <c r="E40" s="250"/>
      <c r="F40" s="250"/>
      <c r="G40" s="250"/>
      <c r="H40" s="250"/>
      <c r="I40" s="250"/>
      <c r="J40" s="251"/>
      <c r="K40" s="285">
        <v>12013</v>
      </c>
      <c r="L40" s="248"/>
      <c r="M40" s="285">
        <v>377</v>
      </c>
      <c r="N40" s="283"/>
      <c r="O40" s="286"/>
      <c r="Q40" s="8"/>
      <c r="S40" s="283"/>
      <c r="T40" s="283"/>
      <c r="U40" s="8"/>
      <c r="V40" s="158"/>
    </row>
    <row r="41" spans="1:20" ht="12.75">
      <c r="A41" s="34"/>
      <c r="B41" s="131" t="s">
        <v>314</v>
      </c>
      <c r="C41" s="108"/>
      <c r="D41" s="108"/>
      <c r="E41" s="108"/>
      <c r="F41" s="108"/>
      <c r="G41" s="108"/>
      <c r="H41" s="108"/>
      <c r="I41" s="151"/>
      <c r="J41" s="132"/>
      <c r="K41" s="315">
        <v>0</v>
      </c>
      <c r="L41" s="316"/>
      <c r="M41" s="315">
        <v>-23</v>
      </c>
      <c r="N41" s="317"/>
      <c r="O41" s="318"/>
      <c r="Q41" s="8"/>
      <c r="S41" s="283"/>
      <c r="T41" s="284"/>
    </row>
    <row r="42" spans="1:20" ht="12.75" thickBot="1">
      <c r="A42" s="34"/>
      <c r="B42" s="321"/>
      <c r="C42" s="322"/>
      <c r="D42" s="322"/>
      <c r="E42" s="322"/>
      <c r="F42" s="322"/>
      <c r="G42" s="322"/>
      <c r="H42" s="322"/>
      <c r="I42" s="322"/>
      <c r="J42" s="323"/>
      <c r="K42" s="287">
        <f>SUM(K39:L41)</f>
        <v>35033</v>
      </c>
      <c r="L42" s="325"/>
      <c r="M42" s="287">
        <f>SUM(M39:O41)</f>
        <v>-8</v>
      </c>
      <c r="N42" s="288"/>
      <c r="O42" s="289"/>
      <c r="Q42" s="8"/>
      <c r="S42" s="16"/>
      <c r="T42" s="16"/>
    </row>
    <row r="43" spans="1:15" ht="12">
      <c r="A43" s="34"/>
      <c r="B43" s="31"/>
      <c r="C43" s="31"/>
      <c r="D43" s="31"/>
      <c r="E43" s="31"/>
      <c r="F43" s="31"/>
      <c r="G43" s="31"/>
      <c r="H43" s="31"/>
      <c r="I43" s="31"/>
      <c r="J43" s="31"/>
      <c r="K43" s="31"/>
      <c r="L43" s="133"/>
      <c r="M43" s="31"/>
      <c r="N43" s="31"/>
      <c r="O43" s="133"/>
    </row>
    <row r="44" spans="1:15" ht="12.75" thickBot="1">
      <c r="A44" s="34"/>
      <c r="B44" s="31"/>
      <c r="C44" s="31"/>
      <c r="D44" s="31"/>
      <c r="E44" s="31"/>
      <c r="F44" s="31"/>
      <c r="G44" s="31"/>
      <c r="H44" s="31"/>
      <c r="I44" s="31"/>
      <c r="J44" s="31"/>
      <c r="K44" s="31"/>
      <c r="L44" s="133"/>
      <c r="M44" s="31"/>
      <c r="N44" s="31"/>
      <c r="O44" s="133"/>
    </row>
    <row r="45" spans="1:15" ht="12">
      <c r="A45" s="34"/>
      <c r="B45" s="264" t="s">
        <v>279</v>
      </c>
      <c r="C45" s="265"/>
      <c r="D45" s="265"/>
      <c r="E45" s="265"/>
      <c r="F45" s="265"/>
      <c r="G45" s="265"/>
      <c r="H45" s="265"/>
      <c r="I45" s="265"/>
      <c r="J45" s="252"/>
      <c r="K45" s="303" t="s">
        <v>4</v>
      </c>
      <c r="L45" s="304"/>
      <c r="M45" s="307" t="s">
        <v>95</v>
      </c>
      <c r="N45" s="308"/>
      <c r="O45" s="309"/>
    </row>
    <row r="46" spans="1:15" ht="12">
      <c r="A46" s="34"/>
      <c r="B46" s="253"/>
      <c r="C46" s="254"/>
      <c r="D46" s="254"/>
      <c r="E46" s="254"/>
      <c r="F46" s="254"/>
      <c r="G46" s="254"/>
      <c r="H46" s="254"/>
      <c r="I46" s="254"/>
      <c r="J46" s="255"/>
      <c r="K46" s="305"/>
      <c r="L46" s="306"/>
      <c r="M46" s="310"/>
      <c r="N46" s="311"/>
      <c r="O46" s="312"/>
    </row>
    <row r="47" spans="1:15" ht="12">
      <c r="A47" s="34"/>
      <c r="B47" s="256"/>
      <c r="C47" s="257"/>
      <c r="D47" s="257"/>
      <c r="E47" s="257"/>
      <c r="F47" s="257"/>
      <c r="G47" s="257"/>
      <c r="H47" s="257"/>
      <c r="I47" s="257"/>
      <c r="J47" s="258"/>
      <c r="K47" s="296" t="s">
        <v>43</v>
      </c>
      <c r="L47" s="297"/>
      <c r="M47" s="294" t="s">
        <v>43</v>
      </c>
      <c r="N47" s="294"/>
      <c r="O47" s="295"/>
    </row>
    <row r="48" spans="1:15" ht="12">
      <c r="A48" s="34"/>
      <c r="B48" s="298"/>
      <c r="C48" s="299"/>
      <c r="D48" s="299"/>
      <c r="E48" s="299"/>
      <c r="F48" s="299"/>
      <c r="G48" s="299"/>
      <c r="H48" s="299"/>
      <c r="I48" s="299"/>
      <c r="J48" s="300"/>
      <c r="K48" s="313"/>
      <c r="L48" s="314"/>
      <c r="M48" s="262"/>
      <c r="N48" s="262"/>
      <c r="O48" s="263"/>
    </row>
    <row r="49" spans="1:15" ht="12">
      <c r="A49" s="34"/>
      <c r="B49" s="249" t="s">
        <v>90</v>
      </c>
      <c r="C49" s="250"/>
      <c r="D49" s="250"/>
      <c r="E49" s="250"/>
      <c r="F49" s="250"/>
      <c r="G49" s="250"/>
      <c r="H49" s="250"/>
      <c r="I49" s="250"/>
      <c r="J49" s="250"/>
      <c r="K49" s="285">
        <f>45633-4428</f>
        <v>41205</v>
      </c>
      <c r="L49" s="248"/>
      <c r="M49" s="285">
        <v>907</v>
      </c>
      <c r="N49" s="283"/>
      <c r="O49" s="286"/>
    </row>
    <row r="50" spans="1:15" ht="12">
      <c r="A50" s="34"/>
      <c r="B50" s="249" t="s">
        <v>91</v>
      </c>
      <c r="C50" s="250"/>
      <c r="D50" s="250"/>
      <c r="E50" s="250"/>
      <c r="F50" s="250"/>
      <c r="G50" s="250"/>
      <c r="H50" s="250"/>
      <c r="I50" s="250"/>
      <c r="J50" s="251"/>
      <c r="K50" s="285">
        <v>11513</v>
      </c>
      <c r="L50" s="248"/>
      <c r="M50" s="285">
        <v>295</v>
      </c>
      <c r="N50" s="283"/>
      <c r="O50" s="286"/>
    </row>
    <row r="51" spans="1:15" ht="12">
      <c r="A51" s="34"/>
      <c r="B51" s="131" t="s">
        <v>314</v>
      </c>
      <c r="C51" s="108"/>
      <c r="D51" s="108"/>
      <c r="E51" s="108"/>
      <c r="F51" s="108"/>
      <c r="G51" s="108"/>
      <c r="H51" s="108"/>
      <c r="I51" s="108"/>
      <c r="J51" s="132"/>
      <c r="K51" s="163"/>
      <c r="L51" s="162">
        <v>0</v>
      </c>
      <c r="M51" s="163"/>
      <c r="N51" s="160"/>
      <c r="O51" s="161">
        <v>-64</v>
      </c>
    </row>
    <row r="52" spans="1:15" ht="12.75" thickBot="1">
      <c r="A52" s="34"/>
      <c r="B52" s="321"/>
      <c r="C52" s="322"/>
      <c r="D52" s="322"/>
      <c r="E52" s="322"/>
      <c r="F52" s="322"/>
      <c r="G52" s="322"/>
      <c r="H52" s="322"/>
      <c r="I52" s="322"/>
      <c r="J52" s="323"/>
      <c r="K52" s="287">
        <f>SUM(K49:L51)</f>
        <v>52718</v>
      </c>
      <c r="L52" s="325"/>
      <c r="M52" s="287">
        <f>SUM(M49:O51)</f>
        <v>1138</v>
      </c>
      <c r="N52" s="288"/>
      <c r="O52" s="289"/>
    </row>
    <row r="53" spans="1:15" ht="12">
      <c r="A53" s="34"/>
      <c r="B53" s="108"/>
      <c r="C53" s="108"/>
      <c r="D53" s="108"/>
      <c r="E53" s="108"/>
      <c r="F53" s="108"/>
      <c r="G53" s="108"/>
      <c r="H53" s="108"/>
      <c r="I53" s="108"/>
      <c r="J53" s="108"/>
      <c r="K53" s="111"/>
      <c r="L53" s="112"/>
      <c r="M53" s="111"/>
      <c r="N53" s="111"/>
      <c r="O53" s="112"/>
    </row>
    <row r="54" spans="1:15" ht="12">
      <c r="A54" s="34"/>
      <c r="B54" s="108"/>
      <c r="C54" s="108"/>
      <c r="D54" s="108"/>
      <c r="E54" s="108"/>
      <c r="F54" s="108"/>
      <c r="G54" s="108"/>
      <c r="H54" s="108"/>
      <c r="I54" s="108"/>
      <c r="J54" s="108"/>
      <c r="K54" s="111"/>
      <c r="L54" s="112"/>
      <c r="M54" s="111"/>
      <c r="N54" s="111"/>
      <c r="O54" s="112"/>
    </row>
    <row r="55" spans="1:15" ht="12">
      <c r="A55" s="81" t="s">
        <v>35</v>
      </c>
      <c r="B55" s="83" t="s">
        <v>34</v>
      </c>
      <c r="C55" s="31"/>
      <c r="D55" s="31"/>
      <c r="E55" s="31"/>
      <c r="F55" s="31"/>
      <c r="G55" s="31"/>
      <c r="H55" s="31"/>
      <c r="I55" s="31"/>
      <c r="J55" s="31"/>
      <c r="K55" s="31"/>
      <c r="L55" s="31"/>
      <c r="M55" s="31"/>
      <c r="N55" s="31"/>
      <c r="O55" s="31"/>
    </row>
    <row r="56" spans="1:15" ht="12">
      <c r="A56" s="34"/>
      <c r="B56" s="291" t="s">
        <v>298</v>
      </c>
      <c r="C56" s="291"/>
      <c r="D56" s="291"/>
      <c r="E56" s="291"/>
      <c r="F56" s="291"/>
      <c r="G56" s="291"/>
      <c r="H56" s="291"/>
      <c r="I56" s="291"/>
      <c r="J56" s="291"/>
      <c r="K56" s="291"/>
      <c r="L56" s="291"/>
      <c r="M56" s="291"/>
      <c r="N56" s="291"/>
      <c r="O56" s="291"/>
    </row>
    <row r="57" spans="1:15" ht="12">
      <c r="A57" s="34"/>
      <c r="B57" s="291"/>
      <c r="C57" s="291"/>
      <c r="D57" s="291"/>
      <c r="E57" s="291"/>
      <c r="F57" s="291"/>
      <c r="G57" s="291"/>
      <c r="H57" s="291"/>
      <c r="I57" s="291"/>
      <c r="J57" s="291"/>
      <c r="K57" s="291"/>
      <c r="L57" s="291"/>
      <c r="M57" s="291"/>
      <c r="N57" s="291"/>
      <c r="O57" s="291"/>
    </row>
    <row r="58" spans="1:15" ht="12">
      <c r="A58" s="34"/>
      <c r="B58" s="291"/>
      <c r="C58" s="291"/>
      <c r="D58" s="291"/>
      <c r="E58" s="291"/>
      <c r="F58" s="291"/>
      <c r="G58" s="291"/>
      <c r="H58" s="291"/>
      <c r="I58" s="291"/>
      <c r="J58" s="291"/>
      <c r="K58" s="291"/>
      <c r="L58" s="291"/>
      <c r="M58" s="291"/>
      <c r="N58" s="291"/>
      <c r="O58" s="291"/>
    </row>
    <row r="59" spans="1:15" ht="12">
      <c r="A59" s="34"/>
      <c r="B59" s="108"/>
      <c r="C59" s="108"/>
      <c r="D59" s="108"/>
      <c r="E59" s="108"/>
      <c r="F59" s="108"/>
      <c r="G59" s="108"/>
      <c r="H59" s="108"/>
      <c r="I59" s="108"/>
      <c r="J59" s="108"/>
      <c r="K59" s="111"/>
      <c r="L59" s="112"/>
      <c r="M59" s="111"/>
      <c r="N59" s="111"/>
      <c r="O59" s="112"/>
    </row>
    <row r="60" spans="1:15" ht="12">
      <c r="A60" s="34"/>
      <c r="B60" s="108"/>
      <c r="C60" s="108"/>
      <c r="D60" s="108"/>
      <c r="E60" s="108"/>
      <c r="F60" s="108"/>
      <c r="G60" s="108"/>
      <c r="H60" s="108"/>
      <c r="I60" s="108"/>
      <c r="J60" s="108"/>
      <c r="K60" s="111"/>
      <c r="L60" s="112"/>
      <c r="M60" s="111"/>
      <c r="N60" s="111"/>
      <c r="O60" s="112"/>
    </row>
    <row r="61" spans="1:15" ht="12">
      <c r="A61" s="81" t="s">
        <v>37</v>
      </c>
      <c r="B61" s="83" t="s">
        <v>36</v>
      </c>
      <c r="C61" s="31"/>
      <c r="D61" s="31"/>
      <c r="E61" s="31"/>
      <c r="F61" s="31"/>
      <c r="G61" s="31"/>
      <c r="H61" s="31"/>
      <c r="I61" s="31"/>
      <c r="J61" s="31"/>
      <c r="K61" s="31"/>
      <c r="L61" s="31"/>
      <c r="M61" s="31"/>
      <c r="N61" s="31"/>
      <c r="O61" s="31"/>
    </row>
    <row r="62" spans="1:15" ht="12">
      <c r="A62" s="34"/>
      <c r="B62" s="291" t="s">
        <v>123</v>
      </c>
      <c r="C62" s="291"/>
      <c r="D62" s="291"/>
      <c r="E62" s="291"/>
      <c r="F62" s="291"/>
      <c r="G62" s="291"/>
      <c r="H62" s="291"/>
      <c r="I62" s="291"/>
      <c r="J62" s="291"/>
      <c r="K62" s="291"/>
      <c r="L62" s="291"/>
      <c r="M62" s="291"/>
      <c r="N62" s="291"/>
      <c r="O62" s="291"/>
    </row>
    <row r="63" spans="1:15" ht="12">
      <c r="A63" s="34"/>
      <c r="B63" s="291"/>
      <c r="C63" s="291"/>
      <c r="D63" s="291"/>
      <c r="E63" s="291"/>
      <c r="F63" s="291"/>
      <c r="G63" s="291"/>
      <c r="H63" s="291"/>
      <c r="I63" s="291"/>
      <c r="J63" s="291"/>
      <c r="K63" s="291"/>
      <c r="L63" s="291"/>
      <c r="M63" s="291"/>
      <c r="N63" s="291"/>
      <c r="O63" s="291"/>
    </row>
    <row r="64" spans="1:15" ht="12">
      <c r="A64" s="34"/>
      <c r="B64" s="108"/>
      <c r="C64" s="108"/>
      <c r="D64" s="108"/>
      <c r="E64" s="108"/>
      <c r="F64" s="108"/>
      <c r="G64" s="108"/>
      <c r="H64" s="108"/>
      <c r="I64" s="108"/>
      <c r="J64" s="108"/>
      <c r="K64" s="111"/>
      <c r="L64" s="112"/>
      <c r="M64" s="111"/>
      <c r="N64" s="111"/>
      <c r="O64" s="112"/>
    </row>
    <row r="65" spans="1:15" ht="12">
      <c r="A65" s="81" t="s">
        <v>39</v>
      </c>
      <c r="B65" s="83" t="s">
        <v>31</v>
      </c>
      <c r="C65" s="31"/>
      <c r="D65" s="31"/>
      <c r="E65" s="31"/>
      <c r="F65" s="31"/>
      <c r="G65" s="31"/>
      <c r="H65" s="31"/>
      <c r="I65" s="31"/>
      <c r="J65" s="31"/>
      <c r="K65" s="31"/>
      <c r="L65" s="31"/>
      <c r="M65" s="31"/>
      <c r="N65" s="31"/>
      <c r="O65" s="31"/>
    </row>
    <row r="66" spans="1:15" ht="12">
      <c r="A66" s="34"/>
      <c r="B66" s="31" t="s">
        <v>32</v>
      </c>
      <c r="C66" s="31"/>
      <c r="D66" s="31"/>
      <c r="E66" s="31"/>
      <c r="F66" s="31"/>
      <c r="G66" s="31"/>
      <c r="H66" s="31"/>
      <c r="I66" s="31"/>
      <c r="J66" s="31"/>
      <c r="K66" s="31"/>
      <c r="L66" s="31"/>
      <c r="M66" s="31"/>
      <c r="N66" s="31"/>
      <c r="O66" s="31"/>
    </row>
    <row r="67" spans="1:15" ht="12">
      <c r="A67" s="34"/>
      <c r="B67" s="31"/>
      <c r="C67" s="31"/>
      <c r="D67" s="31"/>
      <c r="E67" s="31"/>
      <c r="F67" s="31"/>
      <c r="G67" s="31"/>
      <c r="H67" s="31"/>
      <c r="I67" s="31"/>
      <c r="J67" s="31"/>
      <c r="K67" s="31"/>
      <c r="L67" s="31"/>
      <c r="M67" s="31"/>
      <c r="N67" s="31"/>
      <c r="O67" s="31"/>
    </row>
    <row r="68" spans="1:15" ht="12">
      <c r="A68" s="34"/>
      <c r="B68" s="108"/>
      <c r="C68" s="108"/>
      <c r="D68" s="108"/>
      <c r="E68" s="108"/>
      <c r="F68" s="108"/>
      <c r="G68" s="108"/>
      <c r="H68" s="108"/>
      <c r="I68" s="108"/>
      <c r="J68" s="108"/>
      <c r="K68" s="111"/>
      <c r="L68" s="112"/>
      <c r="M68" s="111"/>
      <c r="N68" s="111"/>
      <c r="O68" s="112"/>
    </row>
    <row r="69" spans="1:15" ht="12">
      <c r="A69" s="81" t="s">
        <v>41</v>
      </c>
      <c r="B69" s="83" t="s">
        <v>40</v>
      </c>
      <c r="C69" s="31"/>
      <c r="D69" s="31"/>
      <c r="E69" s="31"/>
      <c r="F69" s="31"/>
      <c r="G69" s="31"/>
      <c r="H69" s="31"/>
      <c r="I69" s="31"/>
      <c r="J69" s="31"/>
      <c r="K69" s="31"/>
      <c r="L69" s="31"/>
      <c r="M69" s="31"/>
      <c r="N69" s="31"/>
      <c r="O69" s="31"/>
    </row>
    <row r="70" spans="1:15" ht="12">
      <c r="A70" s="81"/>
      <c r="B70" s="291" t="s">
        <v>214</v>
      </c>
      <c r="C70" s="291"/>
      <c r="D70" s="291"/>
      <c r="E70" s="291"/>
      <c r="F70" s="291"/>
      <c r="G70" s="291"/>
      <c r="H70" s="291"/>
      <c r="I70" s="291"/>
      <c r="J70" s="291"/>
      <c r="K70" s="291"/>
      <c r="L70" s="291"/>
      <c r="M70" s="291"/>
      <c r="N70" s="291"/>
      <c r="O70" s="291"/>
    </row>
    <row r="71" spans="1:15" ht="12">
      <c r="A71" s="81"/>
      <c r="B71" s="80"/>
      <c r="C71" s="80"/>
      <c r="D71" s="80"/>
      <c r="E71" s="80"/>
      <c r="F71" s="80"/>
      <c r="G71" s="80"/>
      <c r="H71" s="80"/>
      <c r="I71" s="80"/>
      <c r="J71" s="80"/>
      <c r="K71" s="80"/>
      <c r="L71" s="80"/>
      <c r="M71" s="80"/>
      <c r="N71" s="80"/>
      <c r="O71" s="80"/>
    </row>
    <row r="72" spans="1:15" ht="12">
      <c r="A72" s="34"/>
      <c r="B72" s="31"/>
      <c r="C72" s="31"/>
      <c r="D72" s="31"/>
      <c r="E72" s="31"/>
      <c r="F72" s="31"/>
      <c r="G72" s="31"/>
      <c r="H72" s="31"/>
      <c r="I72" s="31"/>
      <c r="J72" s="31"/>
      <c r="K72" s="31"/>
      <c r="L72" s="31"/>
      <c r="M72" s="31"/>
      <c r="N72" s="31"/>
      <c r="O72" s="31"/>
    </row>
    <row r="73" spans="1:16" ht="12">
      <c r="A73" s="81" t="s">
        <v>44</v>
      </c>
      <c r="B73" s="83" t="s">
        <v>217</v>
      </c>
      <c r="C73" s="31"/>
      <c r="D73" s="31"/>
      <c r="E73" s="31"/>
      <c r="F73" s="31"/>
      <c r="G73" s="31"/>
      <c r="H73" s="31"/>
      <c r="I73" s="31"/>
      <c r="J73" s="31"/>
      <c r="K73" s="31"/>
      <c r="L73" s="31"/>
      <c r="M73" s="31"/>
      <c r="N73" s="31"/>
      <c r="O73" s="31"/>
      <c r="P73" s="8"/>
    </row>
    <row r="74" spans="1:15" ht="12">
      <c r="A74" s="34"/>
      <c r="B74" s="291" t="s">
        <v>124</v>
      </c>
      <c r="C74" s="291"/>
      <c r="D74" s="291"/>
      <c r="E74" s="291"/>
      <c r="F74" s="291"/>
      <c r="G74" s="291"/>
      <c r="H74" s="291"/>
      <c r="I74" s="291"/>
      <c r="J74" s="291"/>
      <c r="K74" s="291"/>
      <c r="L74" s="291"/>
      <c r="M74" s="291"/>
      <c r="N74" s="291"/>
      <c r="O74" s="291"/>
    </row>
    <row r="75" spans="1:15" ht="12">
      <c r="A75" s="34"/>
      <c r="B75" s="291"/>
      <c r="C75" s="291"/>
      <c r="D75" s="291"/>
      <c r="E75" s="291"/>
      <c r="F75" s="291"/>
      <c r="G75" s="291"/>
      <c r="H75" s="291"/>
      <c r="I75" s="291"/>
      <c r="J75" s="291"/>
      <c r="K75" s="291"/>
      <c r="L75" s="291"/>
      <c r="M75" s="291"/>
      <c r="N75" s="291"/>
      <c r="O75" s="291"/>
    </row>
    <row r="76" spans="1:15" ht="12">
      <c r="A76" s="34"/>
      <c r="B76" s="31"/>
      <c r="C76" s="31"/>
      <c r="D76" s="31"/>
      <c r="E76" s="31"/>
      <c r="F76" s="31"/>
      <c r="G76" s="31"/>
      <c r="H76" s="31"/>
      <c r="I76" s="31"/>
      <c r="J76" s="31"/>
      <c r="K76" s="31"/>
      <c r="L76" s="31"/>
      <c r="M76" s="31"/>
      <c r="N76" s="31"/>
      <c r="O76" s="31"/>
    </row>
    <row r="77" spans="1:15" ht="12">
      <c r="A77" s="81" t="s">
        <v>45</v>
      </c>
      <c r="B77" s="83" t="s">
        <v>38</v>
      </c>
      <c r="C77" s="31"/>
      <c r="D77" s="31"/>
      <c r="E77" s="31"/>
      <c r="F77" s="31"/>
      <c r="G77" s="31"/>
      <c r="H77" s="31"/>
      <c r="I77" s="31"/>
      <c r="J77" s="31"/>
      <c r="K77" s="31"/>
      <c r="L77" s="31"/>
      <c r="M77" s="31"/>
      <c r="N77" s="31"/>
      <c r="O77" s="31"/>
    </row>
    <row r="78" spans="1:15" ht="12">
      <c r="A78" s="34"/>
      <c r="B78" s="291" t="s">
        <v>177</v>
      </c>
      <c r="C78" s="291"/>
      <c r="D78" s="291"/>
      <c r="E78" s="291"/>
      <c r="F78" s="291"/>
      <c r="G78" s="291"/>
      <c r="H78" s="291"/>
      <c r="I78" s="291"/>
      <c r="J78" s="291"/>
      <c r="K78" s="291"/>
      <c r="L78" s="291"/>
      <c r="M78" s="291"/>
      <c r="N78" s="291"/>
      <c r="O78" s="291"/>
    </row>
    <row r="79" spans="1:15" ht="12">
      <c r="A79" s="34"/>
      <c r="B79" s="291"/>
      <c r="C79" s="291"/>
      <c r="D79" s="291"/>
      <c r="E79" s="291"/>
      <c r="F79" s="291"/>
      <c r="G79" s="291"/>
      <c r="H79" s="291"/>
      <c r="I79" s="291"/>
      <c r="J79" s="291"/>
      <c r="K79" s="291"/>
      <c r="L79" s="291"/>
      <c r="M79" s="291"/>
      <c r="N79" s="291"/>
      <c r="O79" s="291"/>
    </row>
    <row r="80" spans="1:15" ht="12">
      <c r="A80" s="34"/>
      <c r="B80" s="66"/>
      <c r="C80" s="66"/>
      <c r="D80" s="66"/>
      <c r="E80" s="66"/>
      <c r="F80" s="66"/>
      <c r="G80" s="66"/>
      <c r="H80" s="66"/>
      <c r="I80" s="66"/>
      <c r="J80" s="66"/>
      <c r="K80" s="66"/>
      <c r="L80" s="66"/>
      <c r="M80" s="66"/>
      <c r="N80" s="66"/>
      <c r="O80" s="66"/>
    </row>
    <row r="81" spans="1:15" ht="10.5" customHeight="1">
      <c r="A81" s="34"/>
      <c r="B81" s="66"/>
      <c r="C81" s="66"/>
      <c r="D81" s="66"/>
      <c r="E81" s="66"/>
      <c r="F81" s="66"/>
      <c r="G81" s="66"/>
      <c r="H81" s="66"/>
      <c r="I81" s="66"/>
      <c r="J81" s="66"/>
      <c r="K81" s="66"/>
      <c r="L81" s="66"/>
      <c r="M81" s="66"/>
      <c r="N81" s="66"/>
      <c r="O81" s="66"/>
    </row>
    <row r="82" spans="1:15" ht="12" customHeight="1">
      <c r="A82" s="81" t="s">
        <v>47</v>
      </c>
      <c r="B82" s="83" t="s">
        <v>48</v>
      </c>
      <c r="C82" s="31"/>
      <c r="D82" s="31"/>
      <c r="E82" s="31"/>
      <c r="F82" s="31"/>
      <c r="G82" s="31"/>
      <c r="H82" s="31"/>
      <c r="I82" s="31"/>
      <c r="J82" s="31"/>
      <c r="K82" s="31"/>
      <c r="L82" s="31"/>
      <c r="M82" s="31"/>
      <c r="N82" s="31"/>
      <c r="O82" s="31"/>
    </row>
    <row r="83" spans="1:2" ht="12" customHeight="1">
      <c r="A83" s="81"/>
      <c r="B83" s="31" t="s">
        <v>110</v>
      </c>
    </row>
    <row r="84" ht="12" customHeight="1">
      <c r="A84" s="81"/>
    </row>
    <row r="85" ht="12" customHeight="1">
      <c r="A85" s="81"/>
    </row>
    <row r="86" spans="1:2" ht="12">
      <c r="A86" s="23" t="s">
        <v>49</v>
      </c>
      <c r="B86" s="23" t="s">
        <v>215</v>
      </c>
    </row>
    <row r="87" spans="1:2" ht="12">
      <c r="A87" s="23"/>
      <c r="B87" s="3" t="s">
        <v>218</v>
      </c>
    </row>
    <row r="88" ht="12">
      <c r="A88" s="23"/>
    </row>
    <row r="90" spans="1:15" ht="12">
      <c r="A90" s="81" t="s">
        <v>50</v>
      </c>
      <c r="B90" s="83" t="s">
        <v>51</v>
      </c>
      <c r="C90" s="82"/>
      <c r="D90" s="82"/>
      <c r="E90" s="82"/>
      <c r="F90" s="82"/>
      <c r="G90" s="82"/>
      <c r="H90" s="82"/>
      <c r="I90" s="82"/>
      <c r="J90" s="82"/>
      <c r="K90" s="82"/>
      <c r="L90" s="82"/>
      <c r="M90" s="82"/>
      <c r="N90" s="82"/>
      <c r="O90" s="82"/>
    </row>
    <row r="91" spans="1:16" ht="12">
      <c r="A91" s="34"/>
      <c r="B91" s="31" t="s">
        <v>290</v>
      </c>
      <c r="C91" s="82"/>
      <c r="D91" s="82"/>
      <c r="E91" s="82"/>
      <c r="F91" s="82"/>
      <c r="G91" s="82"/>
      <c r="H91" s="82"/>
      <c r="I91" s="82"/>
      <c r="J91" s="82"/>
      <c r="K91" s="82"/>
      <c r="L91" s="82"/>
      <c r="M91" s="82"/>
      <c r="N91" s="82"/>
      <c r="O91" s="153"/>
      <c r="P91" s="154"/>
    </row>
    <row r="92" spans="1:16" ht="12">
      <c r="A92" s="34"/>
      <c r="B92" s="31"/>
      <c r="C92" s="82"/>
      <c r="D92" s="82"/>
      <c r="E92" s="82"/>
      <c r="F92" s="82"/>
      <c r="G92" s="82"/>
      <c r="H92" s="82"/>
      <c r="I92" s="82"/>
      <c r="J92" s="82"/>
      <c r="K92" s="82"/>
      <c r="L92" s="82"/>
      <c r="M92" s="82"/>
      <c r="N92" s="82"/>
      <c r="O92" s="153"/>
      <c r="P92" s="154"/>
    </row>
    <row r="94" spans="1:15" ht="12">
      <c r="A94" s="81" t="s">
        <v>52</v>
      </c>
      <c r="B94" s="83" t="s">
        <v>219</v>
      </c>
      <c r="C94" s="82"/>
      <c r="D94" s="82"/>
      <c r="E94" s="82"/>
      <c r="F94" s="82"/>
      <c r="G94" s="82"/>
      <c r="H94" s="82"/>
      <c r="I94" s="82"/>
      <c r="J94" s="82"/>
      <c r="K94" s="82"/>
      <c r="L94" s="82"/>
      <c r="M94" s="82"/>
      <c r="N94" s="82"/>
      <c r="O94" s="82"/>
    </row>
    <row r="95" spans="1:15" ht="12">
      <c r="A95" s="81"/>
      <c r="B95" s="260" t="s">
        <v>340</v>
      </c>
      <c r="C95" s="260"/>
      <c r="D95" s="260"/>
      <c r="E95" s="260"/>
      <c r="F95" s="260"/>
      <c r="G95" s="260"/>
      <c r="H95" s="260"/>
      <c r="I95" s="260"/>
      <c r="J95" s="260"/>
      <c r="K95" s="260"/>
      <c r="L95" s="260"/>
      <c r="M95" s="260"/>
      <c r="N95" s="260"/>
      <c r="O95" s="260"/>
    </row>
    <row r="96" spans="1:15" ht="12">
      <c r="A96" s="81"/>
      <c r="B96" s="260"/>
      <c r="C96" s="260"/>
      <c r="D96" s="260"/>
      <c r="E96" s="260"/>
      <c r="F96" s="260"/>
      <c r="G96" s="260"/>
      <c r="H96" s="260"/>
      <c r="I96" s="260"/>
      <c r="J96" s="260"/>
      <c r="K96" s="260"/>
      <c r="L96" s="260"/>
      <c r="M96" s="260"/>
      <c r="N96" s="260"/>
      <c r="O96" s="260"/>
    </row>
    <row r="97" spans="1:15" ht="12">
      <c r="A97" s="81"/>
      <c r="B97" s="260"/>
      <c r="C97" s="260"/>
      <c r="D97" s="260"/>
      <c r="E97" s="260"/>
      <c r="F97" s="260"/>
      <c r="G97" s="260"/>
      <c r="H97" s="260"/>
      <c r="I97" s="260"/>
      <c r="J97" s="260"/>
      <c r="K97" s="260"/>
      <c r="L97" s="260"/>
      <c r="M97" s="260"/>
      <c r="N97" s="260"/>
      <c r="O97" s="260"/>
    </row>
    <row r="98" spans="1:15" ht="12">
      <c r="A98" s="81"/>
      <c r="B98" s="260"/>
      <c r="C98" s="260"/>
      <c r="D98" s="260"/>
      <c r="E98" s="260"/>
      <c r="F98" s="260"/>
      <c r="G98" s="260"/>
      <c r="H98" s="260"/>
      <c r="I98" s="260"/>
      <c r="J98" s="260"/>
      <c r="K98" s="260"/>
      <c r="L98" s="260"/>
      <c r="M98" s="260"/>
      <c r="N98" s="260"/>
      <c r="O98" s="260"/>
    </row>
    <row r="99" spans="1:15" ht="12">
      <c r="A99" s="81"/>
      <c r="B99" s="261"/>
      <c r="C99" s="261"/>
      <c r="D99" s="261"/>
      <c r="E99" s="261"/>
      <c r="F99" s="261"/>
      <c r="G99" s="261"/>
      <c r="H99" s="261"/>
      <c r="I99" s="261"/>
      <c r="J99" s="261"/>
      <c r="K99" s="261"/>
      <c r="L99" s="261"/>
      <c r="M99" s="261"/>
      <c r="N99" s="261"/>
      <c r="O99" s="261"/>
    </row>
    <row r="100" spans="1:15" ht="12.75">
      <c r="A100" s="81"/>
      <c r="B100" s="186"/>
      <c r="C100" s="186"/>
      <c r="D100" s="186"/>
      <c r="E100" s="186"/>
      <c r="F100" s="186"/>
      <c r="G100" s="186"/>
      <c r="H100" s="186"/>
      <c r="I100" s="186"/>
      <c r="J100" s="186"/>
      <c r="K100" s="186"/>
      <c r="L100" s="186"/>
      <c r="M100" s="186"/>
      <c r="N100" s="186"/>
      <c r="O100" s="186"/>
    </row>
    <row r="101" spans="1:15" ht="12">
      <c r="A101" s="81"/>
      <c r="B101" s="259" t="s">
        <v>341</v>
      </c>
      <c r="C101" s="259"/>
      <c r="D101" s="259"/>
      <c r="E101" s="259"/>
      <c r="F101" s="259"/>
      <c r="G101" s="259"/>
      <c r="H101" s="259"/>
      <c r="I101" s="259"/>
      <c r="J101" s="259"/>
      <c r="K101" s="259"/>
      <c r="L101" s="259"/>
      <c r="M101" s="259"/>
      <c r="N101" s="259"/>
      <c r="O101" s="259"/>
    </row>
    <row r="102" spans="1:15" ht="12">
      <c r="A102" s="81"/>
      <c r="B102" s="259"/>
      <c r="C102" s="259"/>
      <c r="D102" s="259"/>
      <c r="E102" s="259"/>
      <c r="F102" s="259"/>
      <c r="G102" s="259"/>
      <c r="H102" s="259"/>
      <c r="I102" s="259"/>
      <c r="J102" s="259"/>
      <c r="K102" s="259"/>
      <c r="L102" s="259"/>
      <c r="M102" s="259"/>
      <c r="N102" s="259"/>
      <c r="O102" s="259"/>
    </row>
    <row r="103" spans="1:15" ht="16.5" customHeight="1">
      <c r="A103" s="81"/>
      <c r="B103" s="259"/>
      <c r="C103" s="259"/>
      <c r="D103" s="259"/>
      <c r="E103" s="259"/>
      <c r="F103" s="259"/>
      <c r="G103" s="259"/>
      <c r="H103" s="259"/>
      <c r="I103" s="259"/>
      <c r="J103" s="259"/>
      <c r="K103" s="259"/>
      <c r="L103" s="259"/>
      <c r="M103" s="259"/>
      <c r="N103" s="259"/>
      <c r="O103" s="259"/>
    </row>
    <row r="104" spans="1:15" ht="12" customHeight="1">
      <c r="A104" s="81"/>
      <c r="B104" s="83"/>
      <c r="C104" s="82"/>
      <c r="D104" s="82"/>
      <c r="E104" s="82"/>
      <c r="F104" s="82"/>
      <c r="G104" s="82"/>
      <c r="H104" s="82"/>
      <c r="I104" s="82"/>
      <c r="J104" s="82"/>
      <c r="K104" s="82"/>
      <c r="L104" s="82"/>
      <c r="M104" s="82"/>
      <c r="N104" s="82"/>
      <c r="O104" s="82"/>
    </row>
    <row r="105" spans="1:15" ht="12">
      <c r="A105" s="81"/>
      <c r="B105" s="293" t="s">
        <v>172</v>
      </c>
      <c r="C105" s="293"/>
      <c r="D105" s="293"/>
      <c r="E105" s="293"/>
      <c r="F105" s="293"/>
      <c r="G105" s="293"/>
      <c r="H105" s="293"/>
      <c r="I105" s="293"/>
      <c r="J105" s="293"/>
      <c r="K105" s="293"/>
      <c r="L105" s="293"/>
      <c r="M105" s="293"/>
      <c r="N105" s="293"/>
      <c r="O105" s="293"/>
    </row>
    <row r="106" spans="1:15" ht="12">
      <c r="A106" s="81"/>
      <c r="B106" s="293"/>
      <c r="C106" s="293"/>
      <c r="D106" s="293"/>
      <c r="E106" s="293"/>
      <c r="F106" s="293"/>
      <c r="G106" s="293"/>
      <c r="H106" s="293"/>
      <c r="I106" s="293"/>
      <c r="J106" s="293"/>
      <c r="K106" s="293"/>
      <c r="L106" s="293"/>
      <c r="M106" s="293"/>
      <c r="N106" s="293"/>
      <c r="O106" s="293"/>
    </row>
    <row r="107" spans="1:15" ht="12">
      <c r="A107" s="81"/>
      <c r="B107" s="83"/>
      <c r="C107" s="82"/>
      <c r="D107" s="82"/>
      <c r="E107" s="82"/>
      <c r="F107" s="82"/>
      <c r="G107" s="82"/>
      <c r="H107" s="82"/>
      <c r="I107" s="82"/>
      <c r="J107" s="82"/>
      <c r="K107" s="82"/>
      <c r="L107" s="82"/>
      <c r="M107" s="82"/>
      <c r="N107" s="82"/>
      <c r="O107" s="82"/>
    </row>
    <row r="108" spans="1:15" ht="12">
      <c r="A108" s="34"/>
      <c r="B108" s="31"/>
      <c r="C108" s="31"/>
      <c r="D108" s="31"/>
      <c r="E108" s="31"/>
      <c r="F108" s="31"/>
      <c r="G108" s="31"/>
      <c r="H108" s="31"/>
      <c r="I108" s="31"/>
      <c r="J108" s="31"/>
      <c r="K108" s="31"/>
      <c r="L108" s="31"/>
      <c r="M108" s="31"/>
      <c r="N108" s="31"/>
      <c r="O108" s="31"/>
    </row>
    <row r="109" spans="1:15" ht="12">
      <c r="A109" s="81" t="s">
        <v>216</v>
      </c>
      <c r="B109" s="83" t="s">
        <v>46</v>
      </c>
      <c r="C109" s="31"/>
      <c r="D109" s="31"/>
      <c r="E109" s="31"/>
      <c r="F109" s="31"/>
      <c r="G109" s="31"/>
      <c r="H109" s="31"/>
      <c r="I109" s="31"/>
      <c r="J109" s="31"/>
      <c r="K109" s="31"/>
      <c r="L109" s="31"/>
      <c r="M109" s="31"/>
      <c r="N109" s="31"/>
      <c r="O109" s="31"/>
    </row>
    <row r="110" spans="1:15" ht="12">
      <c r="A110" s="81"/>
      <c r="B110" s="83"/>
      <c r="C110" s="31"/>
      <c r="D110" s="31"/>
      <c r="E110" s="31"/>
      <c r="F110" s="31"/>
      <c r="G110" s="31"/>
      <c r="H110" s="31"/>
      <c r="I110" s="31"/>
      <c r="J110" s="31"/>
      <c r="K110" s="31"/>
      <c r="L110" s="31"/>
      <c r="M110" s="31"/>
      <c r="N110" s="31"/>
      <c r="O110" s="31"/>
    </row>
    <row r="111" spans="1:15" ht="12">
      <c r="A111" s="81"/>
      <c r="B111" s="147" t="s">
        <v>190</v>
      </c>
      <c r="C111" s="279" t="s">
        <v>397</v>
      </c>
      <c r="D111" s="279"/>
      <c r="E111" s="279"/>
      <c r="F111" s="279"/>
      <c r="G111" s="279"/>
      <c r="H111" s="279"/>
      <c r="I111" s="279"/>
      <c r="J111" s="279"/>
      <c r="K111" s="279"/>
      <c r="L111" s="279"/>
      <c r="M111" s="279"/>
      <c r="N111" s="279"/>
      <c r="O111" s="279"/>
    </row>
    <row r="112" spans="1:15" ht="12">
      <c r="A112" s="81"/>
      <c r="B112" s="147"/>
      <c r="C112" s="279"/>
      <c r="D112" s="279"/>
      <c r="E112" s="279"/>
      <c r="F112" s="279"/>
      <c r="G112" s="279"/>
      <c r="H112" s="279"/>
      <c r="I112" s="279"/>
      <c r="J112" s="279"/>
      <c r="K112" s="279"/>
      <c r="L112" s="279"/>
      <c r="M112" s="279"/>
      <c r="N112" s="279"/>
      <c r="O112" s="279"/>
    </row>
    <row r="113" spans="1:15" ht="12">
      <c r="A113" s="81"/>
      <c r="B113" s="147"/>
      <c r="C113" s="279"/>
      <c r="D113" s="279"/>
      <c r="E113" s="279"/>
      <c r="F113" s="279"/>
      <c r="G113" s="279"/>
      <c r="H113" s="279"/>
      <c r="I113" s="279"/>
      <c r="J113" s="279"/>
      <c r="K113" s="279"/>
      <c r="L113" s="279"/>
      <c r="M113" s="279"/>
      <c r="N113" s="279"/>
      <c r="O113" s="279"/>
    </row>
    <row r="114" spans="1:15" ht="12">
      <c r="A114" s="81"/>
      <c r="B114" s="147"/>
      <c r="C114" s="279"/>
      <c r="D114" s="279"/>
      <c r="E114" s="279"/>
      <c r="F114" s="279"/>
      <c r="G114" s="279"/>
      <c r="H114" s="279"/>
      <c r="I114" s="279"/>
      <c r="J114" s="279"/>
      <c r="K114" s="279"/>
      <c r="L114" s="279"/>
      <c r="M114" s="279"/>
      <c r="N114" s="279"/>
      <c r="O114" s="279"/>
    </row>
    <row r="115" spans="1:15" ht="12">
      <c r="A115" s="81"/>
      <c r="B115" s="147"/>
      <c r="C115" s="31"/>
      <c r="D115" s="31"/>
      <c r="E115" s="31"/>
      <c r="F115" s="31"/>
      <c r="G115" s="31"/>
      <c r="H115" s="31"/>
      <c r="I115" s="31"/>
      <c r="J115" s="31"/>
      <c r="K115" s="31"/>
      <c r="L115" s="31"/>
      <c r="M115" s="31"/>
      <c r="N115" s="31"/>
      <c r="O115" s="31"/>
    </row>
    <row r="116" spans="1:15" ht="12">
      <c r="A116" s="81"/>
      <c r="B116" s="147"/>
      <c r="C116" s="282" t="s">
        <v>62</v>
      </c>
      <c r="D116" s="282"/>
      <c r="E116" s="282"/>
      <c r="F116" s="282"/>
      <c r="G116" s="282"/>
      <c r="H116" s="282"/>
      <c r="I116" s="282"/>
      <c r="J116" s="282"/>
      <c r="K116" s="282"/>
      <c r="L116" s="282"/>
      <c r="M116" s="282"/>
      <c r="N116" s="282"/>
      <c r="O116" s="282"/>
    </row>
    <row r="117" spans="1:15" ht="12">
      <c r="A117" s="81"/>
      <c r="B117" s="147"/>
      <c r="C117" s="282"/>
      <c r="D117" s="282"/>
      <c r="E117" s="282"/>
      <c r="F117" s="282"/>
      <c r="G117" s="282"/>
      <c r="H117" s="282"/>
      <c r="I117" s="282"/>
      <c r="J117" s="282"/>
      <c r="K117" s="282"/>
      <c r="L117" s="282"/>
      <c r="M117" s="282"/>
      <c r="N117" s="282"/>
      <c r="O117" s="282"/>
    </row>
    <row r="118" spans="1:15" ht="12">
      <c r="A118" s="81"/>
      <c r="B118" s="147"/>
      <c r="C118" s="282"/>
      <c r="D118" s="282"/>
      <c r="E118" s="282"/>
      <c r="F118" s="282"/>
      <c r="G118" s="282"/>
      <c r="H118" s="282"/>
      <c r="I118" s="282"/>
      <c r="J118" s="282"/>
      <c r="K118" s="282"/>
      <c r="L118" s="282"/>
      <c r="M118" s="282"/>
      <c r="N118" s="282"/>
      <c r="O118" s="282"/>
    </row>
    <row r="119" spans="1:15" ht="12">
      <c r="A119" s="81"/>
      <c r="B119" s="147"/>
      <c r="C119" s="31"/>
      <c r="D119" s="31"/>
      <c r="E119" s="31"/>
      <c r="F119" s="31"/>
      <c r="G119" s="31"/>
      <c r="H119" s="31"/>
      <c r="I119" s="31"/>
      <c r="J119" s="31"/>
      <c r="K119" s="31"/>
      <c r="L119" s="31"/>
      <c r="M119" s="31"/>
      <c r="N119" s="31"/>
      <c r="O119" s="31"/>
    </row>
    <row r="120" spans="1:15" ht="12">
      <c r="A120" s="81"/>
      <c r="B120" s="147"/>
      <c r="C120" s="282" t="s">
        <v>63</v>
      </c>
      <c r="D120" s="282"/>
      <c r="E120" s="282"/>
      <c r="F120" s="282"/>
      <c r="G120" s="282"/>
      <c r="H120" s="282"/>
      <c r="I120" s="282"/>
      <c r="J120" s="282"/>
      <c r="K120" s="282"/>
      <c r="L120" s="282"/>
      <c r="M120" s="282"/>
      <c r="N120" s="282"/>
      <c r="O120" s="282"/>
    </row>
    <row r="121" spans="1:15" ht="12">
      <c r="A121" s="81"/>
      <c r="B121" s="147"/>
      <c r="C121" s="282"/>
      <c r="D121" s="282"/>
      <c r="E121" s="282"/>
      <c r="F121" s="282"/>
      <c r="G121" s="282"/>
      <c r="H121" s="282"/>
      <c r="I121" s="282"/>
      <c r="J121" s="282"/>
      <c r="K121" s="282"/>
      <c r="L121" s="282"/>
      <c r="M121" s="282"/>
      <c r="N121" s="282"/>
      <c r="O121" s="282"/>
    </row>
    <row r="122" spans="1:15" ht="12">
      <c r="A122" s="81"/>
      <c r="B122" s="147"/>
      <c r="C122" s="31"/>
      <c r="D122" s="31"/>
      <c r="E122" s="31"/>
      <c r="F122" s="31"/>
      <c r="G122" s="31"/>
      <c r="H122" s="31"/>
      <c r="I122" s="31"/>
      <c r="J122" s="31"/>
      <c r="K122" s="31"/>
      <c r="L122" s="31"/>
      <c r="M122" s="31"/>
      <c r="N122" s="31"/>
      <c r="O122" s="31"/>
    </row>
    <row r="123" spans="1:16" ht="12">
      <c r="A123" s="81"/>
      <c r="B123" s="147"/>
      <c r="C123" s="31" t="s">
        <v>64</v>
      </c>
      <c r="D123" s="282" t="s">
        <v>65</v>
      </c>
      <c r="E123" s="282"/>
      <c r="F123" s="282"/>
      <c r="G123" s="282"/>
      <c r="H123" s="282"/>
      <c r="I123" s="282"/>
      <c r="J123" s="282"/>
      <c r="K123" s="282"/>
      <c r="L123" s="282"/>
      <c r="M123" s="282"/>
      <c r="N123" s="282"/>
      <c r="O123" s="282"/>
      <c r="P123" s="88"/>
    </row>
    <row r="124" spans="1:16" ht="12">
      <c r="A124" s="81"/>
      <c r="B124" s="147"/>
      <c r="C124" s="31"/>
      <c r="D124" s="282"/>
      <c r="E124" s="282"/>
      <c r="F124" s="282"/>
      <c r="G124" s="282"/>
      <c r="H124" s="282"/>
      <c r="I124" s="282"/>
      <c r="J124" s="282"/>
      <c r="K124" s="282"/>
      <c r="L124" s="282"/>
      <c r="M124" s="282"/>
      <c r="N124" s="282"/>
      <c r="O124" s="282"/>
      <c r="P124" s="88"/>
    </row>
    <row r="125" spans="1:15" ht="12">
      <c r="A125" s="81"/>
      <c r="B125" s="147"/>
      <c r="C125" s="31"/>
      <c r="D125" s="31"/>
      <c r="E125" s="31"/>
      <c r="F125" s="31"/>
      <c r="G125" s="31"/>
      <c r="H125" s="31"/>
      <c r="I125" s="31"/>
      <c r="J125" s="31"/>
      <c r="K125" s="31"/>
      <c r="L125" s="31"/>
      <c r="M125" s="31"/>
      <c r="N125" s="31"/>
      <c r="O125" s="31"/>
    </row>
    <row r="126" spans="1:15" ht="12">
      <c r="A126" s="81"/>
      <c r="B126" s="147"/>
      <c r="C126" s="31" t="s">
        <v>66</v>
      </c>
      <c r="D126" s="290" t="s">
        <v>67</v>
      </c>
      <c r="E126" s="290"/>
      <c r="F126" s="290"/>
      <c r="G126" s="290"/>
      <c r="H126" s="290"/>
      <c r="I126" s="290"/>
      <c r="J126" s="290"/>
      <c r="K126" s="290"/>
      <c r="L126" s="290"/>
      <c r="M126" s="290"/>
      <c r="N126" s="290"/>
      <c r="O126" s="290"/>
    </row>
    <row r="127" spans="1:15" ht="12">
      <c r="A127" s="81"/>
      <c r="B127" s="147"/>
      <c r="C127" s="31"/>
      <c r="D127" s="290"/>
      <c r="E127" s="290"/>
      <c r="F127" s="290"/>
      <c r="G127" s="290"/>
      <c r="H127" s="290"/>
      <c r="I127" s="290"/>
      <c r="J127" s="290"/>
      <c r="K127" s="290"/>
      <c r="L127" s="290"/>
      <c r="M127" s="290"/>
      <c r="N127" s="290"/>
      <c r="O127" s="290"/>
    </row>
    <row r="128" spans="1:15" ht="12">
      <c r="A128" s="81"/>
      <c r="B128" s="147"/>
      <c r="C128" s="31"/>
      <c r="D128" s="73"/>
      <c r="E128" s="73"/>
      <c r="F128" s="73"/>
      <c r="G128" s="73"/>
      <c r="H128" s="73"/>
      <c r="I128" s="73"/>
      <c r="J128" s="73"/>
      <c r="K128" s="73"/>
      <c r="L128" s="73"/>
      <c r="M128" s="73"/>
      <c r="N128" s="73"/>
      <c r="O128" s="73"/>
    </row>
    <row r="129" spans="1:15" ht="12">
      <c r="A129" s="81"/>
      <c r="B129" s="147"/>
      <c r="C129" s="31" t="s">
        <v>68</v>
      </c>
      <c r="D129" s="292" t="s">
        <v>69</v>
      </c>
      <c r="E129" s="292"/>
      <c r="F129" s="292"/>
      <c r="G129" s="292"/>
      <c r="H129" s="292"/>
      <c r="I129" s="292"/>
      <c r="J129" s="292"/>
      <c r="K129" s="292"/>
      <c r="L129" s="292"/>
      <c r="M129" s="292"/>
      <c r="N129" s="292"/>
      <c r="O129" s="292"/>
    </row>
    <row r="130" spans="1:15" ht="12">
      <c r="A130" s="81"/>
      <c r="B130" s="147"/>
      <c r="C130" s="31"/>
      <c r="D130" s="292"/>
      <c r="E130" s="292"/>
      <c r="F130" s="292"/>
      <c r="G130" s="292"/>
      <c r="H130" s="292"/>
      <c r="I130" s="292"/>
      <c r="J130" s="292"/>
      <c r="K130" s="292"/>
      <c r="L130" s="292"/>
      <c r="M130" s="292"/>
      <c r="N130" s="292"/>
      <c r="O130" s="292"/>
    </row>
    <row r="131" spans="1:15" ht="12">
      <c r="A131" s="81"/>
      <c r="B131" s="147"/>
      <c r="C131" s="31"/>
      <c r="D131" s="73"/>
      <c r="E131" s="73"/>
      <c r="F131" s="73"/>
      <c r="G131" s="73"/>
      <c r="H131" s="73"/>
      <c r="I131" s="73"/>
      <c r="J131" s="73"/>
      <c r="K131" s="73"/>
      <c r="L131" s="73"/>
      <c r="M131" s="73"/>
      <c r="N131" s="73"/>
      <c r="O131" s="73"/>
    </row>
    <row r="132" spans="1:15" ht="12">
      <c r="A132" s="81"/>
      <c r="B132" s="147"/>
      <c r="C132" s="282"/>
      <c r="D132" s="282"/>
      <c r="E132" s="282"/>
      <c r="F132" s="282"/>
      <c r="G132" s="282"/>
      <c r="H132" s="282"/>
      <c r="I132" s="282"/>
      <c r="J132" s="282"/>
      <c r="K132" s="282"/>
      <c r="L132" s="282"/>
      <c r="M132" s="282"/>
      <c r="N132" s="282"/>
      <c r="O132" s="282"/>
    </row>
    <row r="133" spans="1:15" ht="12">
      <c r="A133" s="81"/>
      <c r="B133" s="147"/>
      <c r="C133" s="282"/>
      <c r="D133" s="282"/>
      <c r="E133" s="282"/>
      <c r="F133" s="282"/>
      <c r="G133" s="282"/>
      <c r="H133" s="282"/>
      <c r="I133" s="282"/>
      <c r="J133" s="282"/>
      <c r="K133" s="282"/>
      <c r="L133" s="282"/>
      <c r="M133" s="282"/>
      <c r="N133" s="282"/>
      <c r="O133" s="282"/>
    </row>
    <row r="134" spans="1:15" ht="12">
      <c r="A134" s="81"/>
      <c r="B134" s="147"/>
      <c r="C134" s="282"/>
      <c r="D134" s="282"/>
      <c r="E134" s="282"/>
      <c r="F134" s="282"/>
      <c r="G134" s="282"/>
      <c r="H134" s="282"/>
      <c r="I134" s="282"/>
      <c r="J134" s="282"/>
      <c r="K134" s="282"/>
      <c r="L134" s="282"/>
      <c r="M134" s="282"/>
      <c r="N134" s="282"/>
      <c r="O134" s="282"/>
    </row>
    <row r="135" spans="1:15" ht="12">
      <c r="A135" s="81"/>
      <c r="B135" s="147" t="s">
        <v>191</v>
      </c>
      <c r="C135" s="282" t="s">
        <v>404</v>
      </c>
      <c r="D135" s="282"/>
      <c r="E135" s="282"/>
      <c r="F135" s="282"/>
      <c r="G135" s="282"/>
      <c r="H135" s="282"/>
      <c r="I135" s="282"/>
      <c r="J135" s="282"/>
      <c r="K135" s="282"/>
      <c r="L135" s="282"/>
      <c r="M135" s="282"/>
      <c r="N135" s="282"/>
      <c r="O135" s="282"/>
    </row>
    <row r="136" spans="1:15" ht="12">
      <c r="A136" s="81"/>
      <c r="B136" s="147"/>
      <c r="C136" s="282"/>
      <c r="D136" s="282"/>
      <c r="E136" s="282"/>
      <c r="F136" s="282"/>
      <c r="G136" s="282"/>
      <c r="H136" s="282"/>
      <c r="I136" s="282"/>
      <c r="J136" s="282"/>
      <c r="K136" s="282"/>
      <c r="L136" s="282"/>
      <c r="M136" s="282"/>
      <c r="N136" s="282"/>
      <c r="O136" s="282"/>
    </row>
    <row r="137" spans="1:15" ht="12">
      <c r="A137" s="81"/>
      <c r="B137" s="147"/>
      <c r="C137" s="31"/>
      <c r="D137" s="31"/>
      <c r="E137" s="31"/>
      <c r="F137" s="31"/>
      <c r="G137" s="31"/>
      <c r="H137" s="31"/>
      <c r="I137" s="31"/>
      <c r="J137" s="31"/>
      <c r="K137" s="31"/>
      <c r="L137" s="31"/>
      <c r="M137" s="31"/>
      <c r="N137" s="31"/>
      <c r="O137" s="31"/>
    </row>
    <row r="138" spans="1:15" ht="12">
      <c r="A138" s="81"/>
      <c r="B138" s="147" t="s">
        <v>199</v>
      </c>
      <c r="C138" s="31"/>
      <c r="D138" s="31"/>
      <c r="E138" s="31"/>
      <c r="F138" s="31"/>
      <c r="G138" s="31"/>
      <c r="H138" s="31"/>
      <c r="I138" s="31"/>
      <c r="J138" s="31"/>
      <c r="K138" s="31"/>
      <c r="L138" s="31"/>
      <c r="M138" s="31"/>
      <c r="N138" s="31"/>
      <c r="O138" s="31"/>
    </row>
    <row r="139" spans="3:15" ht="12" customHeight="1">
      <c r="C139" s="31"/>
      <c r="D139" s="31"/>
      <c r="E139" s="31"/>
      <c r="F139" s="31"/>
      <c r="G139" s="31"/>
      <c r="H139" s="31"/>
      <c r="I139" s="31"/>
      <c r="J139" s="31"/>
      <c r="K139" s="31"/>
      <c r="L139" s="31"/>
      <c r="M139" s="31"/>
      <c r="N139" s="31"/>
      <c r="O139" s="31"/>
    </row>
    <row r="140" spans="3:15" ht="12">
      <c r="C140" s="31"/>
      <c r="D140" s="31"/>
      <c r="E140" s="31"/>
      <c r="F140" s="31"/>
      <c r="G140" s="31"/>
      <c r="H140" s="31"/>
      <c r="I140" s="31"/>
      <c r="J140" s="31"/>
      <c r="K140" s="31"/>
      <c r="L140" s="31"/>
      <c r="M140" s="31"/>
      <c r="N140" s="31"/>
      <c r="O140" s="31"/>
    </row>
    <row r="141" spans="3:15" ht="12">
      <c r="C141" s="31"/>
      <c r="D141" s="31"/>
      <c r="E141" s="31"/>
      <c r="F141" s="31"/>
      <c r="G141" s="31"/>
      <c r="H141" s="31"/>
      <c r="I141" s="31"/>
      <c r="J141" s="31"/>
      <c r="K141" s="31"/>
      <c r="L141" s="31"/>
      <c r="M141" s="31"/>
      <c r="N141" s="31"/>
      <c r="O141" s="31"/>
    </row>
    <row r="142" spans="3:15" ht="12" customHeight="1">
      <c r="C142" s="31"/>
      <c r="D142" s="31"/>
      <c r="E142" s="31"/>
      <c r="F142" s="31"/>
      <c r="G142" s="31"/>
      <c r="H142" s="31"/>
      <c r="I142" s="31"/>
      <c r="J142" s="31"/>
      <c r="K142" s="31"/>
      <c r="L142" s="31"/>
      <c r="M142" s="31"/>
      <c r="N142" s="31"/>
      <c r="O142" s="31"/>
    </row>
    <row r="143" spans="3:15" ht="12">
      <c r="C143" s="31"/>
      <c r="D143" s="31"/>
      <c r="E143" s="31"/>
      <c r="F143" s="31"/>
      <c r="G143" s="31"/>
      <c r="H143" s="31"/>
      <c r="I143" s="31"/>
      <c r="J143" s="31"/>
      <c r="K143" s="31"/>
      <c r="L143" s="31"/>
      <c r="M143" s="31"/>
      <c r="N143" s="31"/>
      <c r="O143" s="31"/>
    </row>
    <row r="144" spans="3:15" ht="12">
      <c r="C144" s="31"/>
      <c r="D144" s="31"/>
      <c r="E144" s="31"/>
      <c r="F144" s="31"/>
      <c r="G144" s="31"/>
      <c r="H144" s="31"/>
      <c r="I144" s="31"/>
      <c r="J144" s="31"/>
      <c r="K144" s="31"/>
      <c r="L144" s="31"/>
      <c r="M144" s="31"/>
      <c r="N144" s="31"/>
      <c r="O144" s="31"/>
    </row>
    <row r="145" spans="3:15" ht="12">
      <c r="C145" s="31"/>
      <c r="D145" s="31"/>
      <c r="E145" s="31"/>
      <c r="F145" s="31"/>
      <c r="G145" s="31"/>
      <c r="H145" s="31"/>
      <c r="I145" s="31"/>
      <c r="J145" s="31"/>
      <c r="K145" s="31"/>
      <c r="L145" s="31"/>
      <c r="M145" s="31"/>
      <c r="N145" s="31"/>
      <c r="O145" s="31"/>
    </row>
    <row r="146" spans="3:15" ht="12">
      <c r="C146" s="31"/>
      <c r="D146" s="31"/>
      <c r="E146" s="31"/>
      <c r="F146" s="31"/>
      <c r="G146" s="31"/>
      <c r="H146" s="31"/>
      <c r="I146" s="31"/>
      <c r="J146" s="31"/>
      <c r="K146" s="31"/>
      <c r="L146" s="31"/>
      <c r="M146" s="31"/>
      <c r="N146" s="31"/>
      <c r="O146" s="31"/>
    </row>
    <row r="147" spans="2:15" ht="12">
      <c r="B147" s="147" t="s">
        <v>334</v>
      </c>
      <c r="C147" s="31"/>
      <c r="D147" s="31"/>
      <c r="E147" s="31"/>
      <c r="F147" s="31"/>
      <c r="G147" s="31"/>
      <c r="H147" s="31"/>
      <c r="I147" s="31"/>
      <c r="J147" s="31"/>
      <c r="K147" s="31"/>
      <c r="L147" s="31"/>
      <c r="M147" s="31"/>
      <c r="N147" s="31"/>
      <c r="O147" s="31"/>
    </row>
    <row r="148" spans="3:15" ht="12">
      <c r="C148" s="31"/>
      <c r="D148" s="31"/>
      <c r="E148" s="31"/>
      <c r="F148" s="31"/>
      <c r="G148" s="31"/>
      <c r="H148" s="31"/>
      <c r="I148" s="31"/>
      <c r="J148" s="31"/>
      <c r="K148" s="31"/>
      <c r="L148" s="31"/>
      <c r="M148" s="31"/>
      <c r="N148" s="31"/>
      <c r="O148" s="31"/>
    </row>
    <row r="149" spans="3:15" ht="12">
      <c r="C149" s="31"/>
      <c r="D149" s="31"/>
      <c r="E149" s="31"/>
      <c r="F149" s="31"/>
      <c r="G149" s="31"/>
      <c r="H149" s="31"/>
      <c r="I149" s="31"/>
      <c r="J149" s="31"/>
      <c r="K149" s="31"/>
      <c r="L149" s="31"/>
      <c r="M149" s="31"/>
      <c r="N149" s="31"/>
      <c r="O149" s="31"/>
    </row>
    <row r="150" spans="3:15" ht="12">
      <c r="C150" s="31"/>
      <c r="D150" s="31"/>
      <c r="E150" s="31"/>
      <c r="F150" s="31"/>
      <c r="G150" s="31"/>
      <c r="H150" s="31"/>
      <c r="I150" s="31"/>
      <c r="J150" s="31"/>
      <c r="K150" s="31"/>
      <c r="L150" s="31"/>
      <c r="M150" s="31"/>
      <c r="N150" s="31"/>
      <c r="O150" s="31"/>
    </row>
    <row r="151" spans="3:15" ht="12">
      <c r="C151" s="31"/>
      <c r="D151" s="31"/>
      <c r="E151" s="31"/>
      <c r="F151" s="31"/>
      <c r="G151" s="31"/>
      <c r="H151" s="31"/>
      <c r="I151" s="31"/>
      <c r="J151" s="31"/>
      <c r="K151" s="31"/>
      <c r="L151" s="31"/>
      <c r="M151" s="31"/>
      <c r="N151" s="31"/>
      <c r="O151" s="31"/>
    </row>
    <row r="152" spans="3:15" ht="12">
      <c r="C152" s="31"/>
      <c r="D152" s="31"/>
      <c r="E152" s="31"/>
      <c r="F152" s="31"/>
      <c r="G152" s="31"/>
      <c r="H152" s="31"/>
      <c r="I152" s="31"/>
      <c r="J152" s="31"/>
      <c r="K152" s="31"/>
      <c r="L152" s="31"/>
      <c r="M152" s="31"/>
      <c r="N152" s="31"/>
      <c r="O152" s="31"/>
    </row>
    <row r="153" spans="3:15" ht="12">
      <c r="C153" s="31"/>
      <c r="D153" s="31"/>
      <c r="E153" s="31"/>
      <c r="F153" s="31"/>
      <c r="G153" s="31"/>
      <c r="H153" s="31"/>
      <c r="I153" s="31"/>
      <c r="J153" s="31"/>
      <c r="K153" s="31"/>
      <c r="L153" s="31"/>
      <c r="M153" s="31"/>
      <c r="N153" s="31"/>
      <c r="O153" s="31"/>
    </row>
    <row r="154" spans="3:15" ht="12">
      <c r="C154" s="31"/>
      <c r="D154" s="31"/>
      <c r="E154" s="31"/>
      <c r="F154" s="31"/>
      <c r="G154" s="31"/>
      <c r="H154" s="31"/>
      <c r="I154" s="31"/>
      <c r="J154" s="31"/>
      <c r="K154" s="31"/>
      <c r="L154" s="31"/>
      <c r="M154" s="31"/>
      <c r="N154" s="31"/>
      <c r="O154" s="31"/>
    </row>
    <row r="155" spans="2:15" ht="12">
      <c r="B155" s="147" t="s">
        <v>395</v>
      </c>
      <c r="C155" s="279" t="s">
        <v>399</v>
      </c>
      <c r="D155" s="279"/>
      <c r="E155" s="279"/>
      <c r="F155" s="279"/>
      <c r="G155" s="279"/>
      <c r="H155" s="279"/>
      <c r="I155" s="279"/>
      <c r="J155" s="279"/>
      <c r="K155" s="279"/>
      <c r="L155" s="279"/>
      <c r="M155" s="279"/>
      <c r="N155" s="279"/>
      <c r="O155" s="279"/>
    </row>
    <row r="156" spans="3:15" ht="17.25" customHeight="1">
      <c r="C156" s="279"/>
      <c r="D156" s="279"/>
      <c r="E156" s="279"/>
      <c r="F156" s="279"/>
      <c r="G156" s="279"/>
      <c r="H156" s="279"/>
      <c r="I156" s="279"/>
      <c r="J156" s="279"/>
      <c r="K156" s="279"/>
      <c r="L156" s="279"/>
      <c r="M156" s="279"/>
      <c r="N156" s="279"/>
      <c r="O156" s="279"/>
    </row>
    <row r="157" spans="3:15" ht="16.5" customHeight="1">
      <c r="C157" s="280" t="s">
        <v>396</v>
      </c>
      <c r="D157" s="281"/>
      <c r="E157" s="281"/>
      <c r="F157" s="281"/>
      <c r="G157" s="281"/>
      <c r="H157" s="281"/>
      <c r="I157" s="281"/>
      <c r="J157" s="281"/>
      <c r="K157" s="281"/>
      <c r="L157" s="281"/>
      <c r="M157" s="281"/>
      <c r="N157" s="281"/>
      <c r="O157" s="281"/>
    </row>
    <row r="158" spans="3:15" ht="14.25" customHeight="1">
      <c r="C158" s="281"/>
      <c r="D158" s="281"/>
      <c r="E158" s="281"/>
      <c r="F158" s="281"/>
      <c r="G158" s="281"/>
      <c r="H158" s="281"/>
      <c r="I158" s="281"/>
      <c r="J158" s="281"/>
      <c r="K158" s="281"/>
      <c r="L158" s="281"/>
      <c r="M158" s="281"/>
      <c r="N158" s="281"/>
      <c r="O158" s="281"/>
    </row>
    <row r="159" spans="3:15" ht="14.25" customHeight="1">
      <c r="C159" s="280" t="s">
        <v>400</v>
      </c>
      <c r="D159" s="279"/>
      <c r="E159" s="279"/>
      <c r="F159" s="279"/>
      <c r="G159" s="279"/>
      <c r="H159" s="279"/>
      <c r="I159" s="279"/>
      <c r="J159" s="279"/>
      <c r="K159" s="279"/>
      <c r="L159" s="279"/>
      <c r="M159" s="279"/>
      <c r="N159" s="279"/>
      <c r="O159" s="279"/>
    </row>
    <row r="160" spans="3:15" ht="14.25" customHeight="1">
      <c r="C160" s="280"/>
      <c r="D160" s="279"/>
      <c r="E160" s="279"/>
      <c r="F160" s="279"/>
      <c r="G160" s="279"/>
      <c r="H160" s="279"/>
      <c r="I160" s="279"/>
      <c r="J160" s="279"/>
      <c r="K160" s="279"/>
      <c r="L160" s="279"/>
      <c r="M160" s="279"/>
      <c r="N160" s="279"/>
      <c r="O160" s="279"/>
    </row>
    <row r="161" spans="3:15" ht="14.25" customHeight="1">
      <c r="C161" s="280"/>
      <c r="D161" s="279"/>
      <c r="E161" s="279"/>
      <c r="F161" s="279"/>
      <c r="G161" s="279"/>
      <c r="H161" s="279"/>
      <c r="I161" s="279"/>
      <c r="J161" s="279"/>
      <c r="K161" s="279"/>
      <c r="L161" s="279"/>
      <c r="M161" s="279"/>
      <c r="N161" s="279"/>
      <c r="O161" s="279"/>
    </row>
    <row r="162" spans="3:15" ht="9" customHeight="1">
      <c r="C162" s="279"/>
      <c r="D162" s="279"/>
      <c r="E162" s="279"/>
      <c r="F162" s="279"/>
      <c r="G162" s="279"/>
      <c r="H162" s="279"/>
      <c r="I162" s="279"/>
      <c r="J162" s="279"/>
      <c r="K162" s="279"/>
      <c r="L162" s="279"/>
      <c r="M162" s="279"/>
      <c r="N162" s="279"/>
      <c r="O162" s="279"/>
    </row>
    <row r="163" spans="3:15" ht="14.25" customHeight="1">
      <c r="C163" s="280" t="s">
        <v>401</v>
      </c>
      <c r="D163" s="279"/>
      <c r="E163" s="279"/>
      <c r="F163" s="279"/>
      <c r="G163" s="279"/>
      <c r="H163" s="279"/>
      <c r="I163" s="279"/>
      <c r="J163" s="279"/>
      <c r="K163" s="279"/>
      <c r="L163" s="279"/>
      <c r="M163" s="279"/>
      <c r="N163" s="279"/>
      <c r="O163" s="279"/>
    </row>
    <row r="164" spans="3:15" ht="14.25" customHeight="1">
      <c r="C164" s="279"/>
      <c r="D164" s="279"/>
      <c r="E164" s="279"/>
      <c r="F164" s="279"/>
      <c r="G164" s="279"/>
      <c r="H164" s="279"/>
      <c r="I164" s="279"/>
      <c r="J164" s="279"/>
      <c r="K164" s="279"/>
      <c r="L164" s="279"/>
      <c r="M164" s="279"/>
      <c r="N164" s="279"/>
      <c r="O164" s="279"/>
    </row>
    <row r="165" spans="3:15" ht="12">
      <c r="C165" s="31"/>
      <c r="D165" s="31"/>
      <c r="E165" s="31"/>
      <c r="F165" s="31"/>
      <c r="G165" s="31"/>
      <c r="H165" s="31"/>
      <c r="I165" s="31"/>
      <c r="J165" s="31"/>
      <c r="K165" s="31"/>
      <c r="L165" s="31"/>
      <c r="M165" s="31"/>
      <c r="N165" s="31"/>
      <c r="O165" s="31"/>
    </row>
    <row r="166" spans="3:15" ht="12">
      <c r="C166" s="31"/>
      <c r="D166" s="31"/>
      <c r="E166" s="31"/>
      <c r="F166" s="31"/>
      <c r="G166" s="31"/>
      <c r="H166" s="31"/>
      <c r="I166" s="31"/>
      <c r="J166" s="31"/>
      <c r="K166" s="31"/>
      <c r="L166" s="31"/>
      <c r="M166" s="31"/>
      <c r="N166" s="31"/>
      <c r="O166" s="31"/>
    </row>
    <row r="167" spans="3:15" ht="12">
      <c r="C167" s="31"/>
      <c r="D167" s="31"/>
      <c r="E167" s="31"/>
      <c r="F167" s="31"/>
      <c r="G167" s="31"/>
      <c r="H167" s="31"/>
      <c r="I167" s="31"/>
      <c r="J167" s="31"/>
      <c r="K167" s="31"/>
      <c r="L167" s="31"/>
      <c r="M167" s="31"/>
      <c r="N167" s="31"/>
      <c r="O167" s="31"/>
    </row>
    <row r="168" spans="3:15" ht="12">
      <c r="C168" s="31"/>
      <c r="D168" s="31"/>
      <c r="E168" s="31"/>
      <c r="F168" s="31"/>
      <c r="G168" s="31"/>
      <c r="H168" s="31"/>
      <c r="I168" s="31"/>
      <c r="J168" s="31"/>
      <c r="K168" s="31"/>
      <c r="L168" s="31"/>
      <c r="M168" s="31"/>
      <c r="N168" s="31"/>
      <c r="O168" s="31"/>
    </row>
    <row r="169" spans="3:15" ht="12">
      <c r="C169" s="31"/>
      <c r="D169" s="31"/>
      <c r="E169" s="31"/>
      <c r="F169" s="31"/>
      <c r="G169" s="31"/>
      <c r="H169" s="31"/>
      <c r="I169" s="31"/>
      <c r="J169" s="31"/>
      <c r="K169" s="31"/>
      <c r="L169" s="31"/>
      <c r="M169" s="31"/>
      <c r="N169" s="31"/>
      <c r="O169" s="31"/>
    </row>
  </sheetData>
  <mergeCells count="69">
    <mergeCell ref="B42:J42"/>
    <mergeCell ref="K42:L42"/>
    <mergeCell ref="M42:O42"/>
    <mergeCell ref="K45:L46"/>
    <mergeCell ref="M45:O46"/>
    <mergeCell ref="B52:J52"/>
    <mergeCell ref="A1:O1"/>
    <mergeCell ref="A2:O2"/>
    <mergeCell ref="A3:O3"/>
    <mergeCell ref="A4:O4"/>
    <mergeCell ref="K52:L52"/>
    <mergeCell ref="B16:O17"/>
    <mergeCell ref="B11:O14"/>
    <mergeCell ref="B48:J48"/>
    <mergeCell ref="K48:L48"/>
    <mergeCell ref="B19:O21"/>
    <mergeCell ref="B25:O25"/>
    <mergeCell ref="A5:O5"/>
    <mergeCell ref="B35:J37"/>
    <mergeCell ref="M37:O37"/>
    <mergeCell ref="K40:L40"/>
    <mergeCell ref="B40:J40"/>
    <mergeCell ref="M40:O40"/>
    <mergeCell ref="K41:L41"/>
    <mergeCell ref="M41:O41"/>
    <mergeCell ref="B38:J38"/>
    <mergeCell ref="B31:O33"/>
    <mergeCell ref="K39:L39"/>
    <mergeCell ref="K35:L36"/>
    <mergeCell ref="M35:O36"/>
    <mergeCell ref="K37:L37"/>
    <mergeCell ref="K38:L38"/>
    <mergeCell ref="M38:O38"/>
    <mergeCell ref="B39:J39"/>
    <mergeCell ref="M48:O48"/>
    <mergeCell ref="B45:J47"/>
    <mergeCell ref="K50:L50"/>
    <mergeCell ref="M50:O50"/>
    <mergeCell ref="B50:J50"/>
    <mergeCell ref="M47:O47"/>
    <mergeCell ref="K47:L47"/>
    <mergeCell ref="M49:O49"/>
    <mergeCell ref="B49:J49"/>
    <mergeCell ref="K49:L49"/>
    <mergeCell ref="D129:O130"/>
    <mergeCell ref="C116:O118"/>
    <mergeCell ref="B105:O106"/>
    <mergeCell ref="B78:O79"/>
    <mergeCell ref="C111:O114"/>
    <mergeCell ref="B101:O103"/>
    <mergeCell ref="B95:O99"/>
    <mergeCell ref="B74:O75"/>
    <mergeCell ref="B56:O58"/>
    <mergeCell ref="B70:O70"/>
    <mergeCell ref="B62:O63"/>
    <mergeCell ref="C135:O136"/>
    <mergeCell ref="C132:O134"/>
    <mergeCell ref="S39:T39"/>
    <mergeCell ref="S40:T40"/>
    <mergeCell ref="S41:T41"/>
    <mergeCell ref="M39:O39"/>
    <mergeCell ref="M52:O52"/>
    <mergeCell ref="C120:O121"/>
    <mergeCell ref="D123:O124"/>
    <mergeCell ref="D126:O127"/>
    <mergeCell ref="C155:O156"/>
    <mergeCell ref="C157:O158"/>
    <mergeCell ref="C159:O162"/>
    <mergeCell ref="C163:O164"/>
  </mergeCells>
  <printOptions/>
  <pageMargins left="0.35" right="0.2" top="0.7874015748031497" bottom="0.7874015748031497" header="0.5118110236220472" footer="0.5118110236220472"/>
  <pageSetup horizontalDpi="600" verticalDpi="600" orientation="portrait" scale="90" r:id="rId2"/>
  <rowBreaks count="2" manualBreakCount="2">
    <brk id="59" max="14" man="1"/>
    <brk id="108" max="14" man="1"/>
  </rowBreaks>
  <drawing r:id="rId1"/>
</worksheet>
</file>

<file path=xl/worksheets/sheet8.xml><?xml version="1.0" encoding="utf-8"?>
<worksheet xmlns="http://schemas.openxmlformats.org/spreadsheetml/2006/main" xmlns:r="http://schemas.openxmlformats.org/officeDocument/2006/relationships">
  <dimension ref="A1:T218"/>
  <sheetViews>
    <sheetView showGridLines="0" view="pageBreakPreview" zoomScaleSheetLayoutView="100" workbookViewId="0" topLeftCell="A157">
      <selection activeCell="G172" sqref="G172"/>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3.57421875" style="1" customWidth="1"/>
    <col min="8" max="8" width="14.421875" style="1" customWidth="1"/>
    <col min="9" max="9" width="4.7109375" style="1" customWidth="1"/>
    <col min="10" max="10" width="12.7109375" style="1" customWidth="1"/>
    <col min="11" max="11" width="14.8515625" style="1" customWidth="1"/>
    <col min="12" max="12" width="6.7109375" style="1" customWidth="1"/>
    <col min="13" max="13" width="4.28125" style="1" customWidth="1"/>
    <col min="14" max="14" width="10.00390625" style="1" bestFit="1" customWidth="1"/>
    <col min="15" max="15" width="11.00390625" style="1" bestFit="1" customWidth="1"/>
    <col min="16" max="16" width="10.00390625" style="1" bestFit="1" customWidth="1"/>
    <col min="17" max="16384" width="9.140625" style="1" customWidth="1"/>
  </cols>
  <sheetData>
    <row r="1" spans="1:13" ht="12">
      <c r="A1" s="266" t="s">
        <v>77</v>
      </c>
      <c r="B1" s="266"/>
      <c r="C1" s="266"/>
      <c r="D1" s="266"/>
      <c r="E1" s="266"/>
      <c r="F1" s="267"/>
      <c r="G1" s="267"/>
      <c r="H1" s="267"/>
      <c r="I1" s="267"/>
      <c r="J1" s="267"/>
      <c r="K1" s="267"/>
      <c r="L1" s="267"/>
      <c r="M1" s="267"/>
    </row>
    <row r="2" spans="1:13" ht="12">
      <c r="A2" s="268" t="s">
        <v>322</v>
      </c>
      <c r="B2" s="268"/>
      <c r="C2" s="268"/>
      <c r="D2" s="268"/>
      <c r="E2" s="268"/>
      <c r="F2" s="269"/>
      <c r="G2" s="269"/>
      <c r="H2" s="269"/>
      <c r="I2" s="269"/>
      <c r="J2" s="269"/>
      <c r="K2" s="269"/>
      <c r="L2" s="269"/>
      <c r="M2" s="269"/>
    </row>
    <row r="3" spans="1:13" ht="12">
      <c r="A3" s="324"/>
      <c r="B3" s="324"/>
      <c r="C3" s="324"/>
      <c r="D3" s="324"/>
      <c r="E3" s="324"/>
      <c r="F3" s="345"/>
      <c r="G3" s="345"/>
      <c r="H3" s="345"/>
      <c r="I3" s="345"/>
      <c r="J3" s="345"/>
      <c r="K3" s="345"/>
      <c r="L3" s="345"/>
      <c r="M3" s="345"/>
    </row>
    <row r="4" spans="1:13" ht="12">
      <c r="A4" s="266" t="s">
        <v>167</v>
      </c>
      <c r="B4" s="266"/>
      <c r="C4" s="266"/>
      <c r="D4" s="266"/>
      <c r="E4" s="266"/>
      <c r="F4" s="267"/>
      <c r="G4" s="267"/>
      <c r="H4" s="267"/>
      <c r="I4" s="267"/>
      <c r="J4" s="267"/>
      <c r="K4" s="267"/>
      <c r="L4" s="267"/>
      <c r="M4" s="267"/>
    </row>
    <row r="5" spans="1:13" s="3" customFormat="1" ht="12">
      <c r="A5" s="320"/>
      <c r="B5" s="320"/>
      <c r="C5" s="320"/>
      <c r="D5" s="320"/>
      <c r="E5" s="320"/>
      <c r="F5" s="346"/>
      <c r="G5" s="346"/>
      <c r="H5" s="346"/>
      <c r="I5" s="346"/>
      <c r="J5" s="346"/>
      <c r="K5" s="346"/>
      <c r="L5" s="346"/>
      <c r="M5" s="346"/>
    </row>
    <row r="6" spans="1:13" ht="12">
      <c r="A6" s="28"/>
      <c r="B6" s="28"/>
      <c r="C6" s="28"/>
      <c r="D6" s="28"/>
      <c r="E6" s="28"/>
      <c r="F6" s="28"/>
      <c r="G6" s="28"/>
      <c r="H6" s="28"/>
      <c r="I6" s="28"/>
      <c r="J6" s="28"/>
      <c r="K6" s="28"/>
      <c r="L6" s="28"/>
      <c r="M6" s="28"/>
    </row>
    <row r="7" spans="1:13" ht="12">
      <c r="A7" s="33" t="s">
        <v>54</v>
      </c>
      <c r="B7" s="29" t="s">
        <v>55</v>
      </c>
      <c r="C7" s="28"/>
      <c r="D7" s="28"/>
      <c r="E7" s="28"/>
      <c r="F7" s="28"/>
      <c r="G7" s="28"/>
      <c r="H7" s="28"/>
      <c r="I7" s="28"/>
      <c r="J7" s="28"/>
      <c r="K7" s="28"/>
      <c r="L7" s="28"/>
      <c r="M7" s="28"/>
    </row>
    <row r="8" spans="1:13" ht="12">
      <c r="A8" s="33"/>
      <c r="B8" s="29" t="s">
        <v>56</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402</v>
      </c>
      <c r="B10" s="29" t="s">
        <v>57</v>
      </c>
      <c r="C10" s="31"/>
      <c r="D10" s="28"/>
      <c r="E10" s="31"/>
      <c r="F10" s="28"/>
      <c r="G10" s="28"/>
      <c r="H10" s="28"/>
      <c r="I10" s="28"/>
      <c r="J10" s="28"/>
      <c r="K10" s="28"/>
      <c r="L10" s="28"/>
      <c r="M10" s="28"/>
    </row>
    <row r="11" spans="1:13" ht="12">
      <c r="A11" s="33"/>
      <c r="B11" s="335" t="s">
        <v>369</v>
      </c>
      <c r="C11" s="348"/>
      <c r="D11" s="348"/>
      <c r="E11" s="348"/>
      <c r="F11" s="348"/>
      <c r="G11" s="348"/>
      <c r="H11" s="348"/>
      <c r="I11" s="348"/>
      <c r="J11" s="348"/>
      <c r="K11" s="348"/>
      <c r="L11" s="348"/>
      <c r="M11" s="348"/>
    </row>
    <row r="12" spans="1:13" ht="12">
      <c r="A12" s="33"/>
      <c r="B12" s="348"/>
      <c r="C12" s="348"/>
      <c r="D12" s="348"/>
      <c r="E12" s="348"/>
      <c r="F12" s="348"/>
      <c r="G12" s="348"/>
      <c r="H12" s="348"/>
      <c r="I12" s="348"/>
      <c r="J12" s="348"/>
      <c r="K12" s="348"/>
      <c r="L12" s="348"/>
      <c r="M12" s="348"/>
    </row>
    <row r="13" spans="1:13" s="3" customFormat="1" ht="9.75" customHeight="1">
      <c r="A13" s="34"/>
      <c r="B13" s="201"/>
      <c r="C13" s="201"/>
      <c r="D13" s="201"/>
      <c r="E13" s="201"/>
      <c r="F13" s="201"/>
      <c r="G13" s="201"/>
      <c r="H13" s="201"/>
      <c r="I13" s="201"/>
      <c r="J13" s="201"/>
      <c r="K13" s="201"/>
      <c r="L13" s="201"/>
      <c r="M13" s="201"/>
    </row>
    <row r="14" spans="1:13" s="3" customFormat="1" ht="12" customHeight="1">
      <c r="A14" s="34"/>
      <c r="B14" s="342" t="s">
        <v>371</v>
      </c>
      <c r="C14" s="342"/>
      <c r="D14" s="342"/>
      <c r="E14" s="342"/>
      <c r="F14" s="342"/>
      <c r="G14" s="342"/>
      <c r="H14" s="342"/>
      <c r="I14" s="342"/>
      <c r="J14" s="342"/>
      <c r="K14" s="342"/>
      <c r="L14" s="342"/>
      <c r="M14" s="342"/>
    </row>
    <row r="15" spans="1:13" s="3" customFormat="1" ht="12">
      <c r="A15" s="34"/>
      <c r="B15" s="342"/>
      <c r="C15" s="342"/>
      <c r="D15" s="342"/>
      <c r="E15" s="342"/>
      <c r="F15" s="342"/>
      <c r="G15" s="342"/>
      <c r="H15" s="342"/>
      <c r="I15" s="342"/>
      <c r="J15" s="342"/>
      <c r="K15" s="342"/>
      <c r="L15" s="342"/>
      <c r="M15" s="342"/>
    </row>
    <row r="16" spans="1:13" s="3" customFormat="1" ht="12">
      <c r="A16" s="34"/>
      <c r="B16" s="342"/>
      <c r="C16" s="342"/>
      <c r="D16" s="342"/>
      <c r="E16" s="342"/>
      <c r="F16" s="342"/>
      <c r="G16" s="342"/>
      <c r="H16" s="342"/>
      <c r="I16" s="342"/>
      <c r="J16" s="342"/>
      <c r="K16" s="342"/>
      <c r="L16" s="342"/>
      <c r="M16" s="342"/>
    </row>
    <row r="17" spans="1:13" s="3" customFormat="1" ht="12">
      <c r="A17" s="34"/>
      <c r="B17" s="342"/>
      <c r="C17" s="342"/>
      <c r="D17" s="342"/>
      <c r="E17" s="342"/>
      <c r="F17" s="342"/>
      <c r="G17" s="342"/>
      <c r="H17" s="342"/>
      <c r="I17" s="342"/>
      <c r="J17" s="342"/>
      <c r="K17" s="342"/>
      <c r="L17" s="342"/>
      <c r="M17" s="342"/>
    </row>
    <row r="18" spans="1:13" s="3" customFormat="1" ht="12">
      <c r="A18" s="34"/>
      <c r="B18" s="228"/>
      <c r="C18" s="228"/>
      <c r="D18" s="228"/>
      <c r="E18" s="228"/>
      <c r="F18" s="228"/>
      <c r="G18" s="228"/>
      <c r="H18" s="228"/>
      <c r="I18" s="228"/>
      <c r="J18" s="228"/>
      <c r="K18" s="228"/>
      <c r="L18" s="228"/>
      <c r="M18" s="228"/>
    </row>
    <row r="19" spans="1:13" s="3" customFormat="1" ht="12" customHeight="1">
      <c r="A19" s="34"/>
      <c r="B19" s="349" t="s">
        <v>388</v>
      </c>
      <c r="C19" s="350"/>
      <c r="D19" s="350"/>
      <c r="E19" s="350"/>
      <c r="F19" s="350"/>
      <c r="G19" s="350"/>
      <c r="H19" s="350"/>
      <c r="I19" s="350"/>
      <c r="J19" s="350"/>
      <c r="K19" s="350"/>
      <c r="L19" s="350"/>
      <c r="M19" s="350"/>
    </row>
    <row r="20" spans="1:13" s="3" customFormat="1" ht="12" customHeight="1">
      <c r="A20" s="34"/>
      <c r="B20" s="350"/>
      <c r="C20" s="350"/>
      <c r="D20" s="350"/>
      <c r="E20" s="350"/>
      <c r="F20" s="350"/>
      <c r="G20" s="350"/>
      <c r="H20" s="350"/>
      <c r="I20" s="350"/>
      <c r="J20" s="350"/>
      <c r="K20" s="350"/>
      <c r="L20" s="350"/>
      <c r="M20" s="350"/>
    </row>
    <row r="21" spans="1:13" s="3" customFormat="1" ht="12">
      <c r="A21" s="34"/>
      <c r="B21" s="31"/>
      <c r="C21" s="31"/>
      <c r="D21" s="31"/>
      <c r="E21" s="31"/>
      <c r="F21" s="31"/>
      <c r="G21" s="31"/>
      <c r="H21" s="31"/>
      <c r="I21" s="31"/>
      <c r="J21" s="31"/>
      <c r="K21" s="31"/>
      <c r="L21" s="31"/>
      <c r="M21" s="31"/>
    </row>
    <row r="22" spans="1:13" s="3" customFormat="1" ht="12">
      <c r="A22" s="34"/>
      <c r="B22" s="31"/>
      <c r="C22" s="31"/>
      <c r="D22" s="31"/>
      <c r="E22" s="31"/>
      <c r="F22" s="31"/>
      <c r="G22" s="31"/>
      <c r="H22" s="31"/>
      <c r="I22" s="31"/>
      <c r="J22" s="31"/>
      <c r="K22" s="31"/>
      <c r="L22" s="31"/>
      <c r="M22" s="31"/>
    </row>
    <row r="23" spans="1:13" s="3" customFormat="1" ht="12">
      <c r="A23" s="81" t="s">
        <v>220</v>
      </c>
      <c r="B23" s="83" t="s">
        <v>223</v>
      </c>
      <c r="C23" s="31"/>
      <c r="D23" s="31"/>
      <c r="E23" s="31"/>
      <c r="F23" s="31"/>
      <c r="G23" s="31"/>
      <c r="H23" s="31"/>
      <c r="I23" s="31"/>
      <c r="J23" s="31"/>
      <c r="K23" s="31"/>
      <c r="L23" s="31"/>
      <c r="M23" s="31"/>
    </row>
    <row r="24" spans="1:14" s="3" customFormat="1" ht="12.75" customHeight="1">
      <c r="A24" s="81"/>
      <c r="B24" s="347" t="s">
        <v>394</v>
      </c>
      <c r="C24" s="347"/>
      <c r="D24" s="347"/>
      <c r="E24" s="347"/>
      <c r="F24" s="347"/>
      <c r="G24" s="347"/>
      <c r="H24" s="347"/>
      <c r="I24" s="347"/>
      <c r="J24" s="347"/>
      <c r="K24" s="347"/>
      <c r="L24" s="347"/>
      <c r="M24" s="347"/>
      <c r="N24" s="129"/>
    </row>
    <row r="25" spans="1:15" s="3" customFormat="1" ht="12.75" customHeight="1">
      <c r="A25" s="81"/>
      <c r="B25" s="347"/>
      <c r="C25" s="347"/>
      <c r="D25" s="347"/>
      <c r="E25" s="347"/>
      <c r="F25" s="347"/>
      <c r="G25" s="347"/>
      <c r="H25" s="347"/>
      <c r="I25" s="347"/>
      <c r="J25" s="347"/>
      <c r="K25" s="347"/>
      <c r="L25" s="347"/>
      <c r="M25" s="347"/>
      <c r="N25" s="1"/>
      <c r="O25" s="1"/>
    </row>
    <row r="26" spans="1:13" s="3" customFormat="1" ht="13.5" customHeight="1">
      <c r="A26" s="81"/>
      <c r="B26" s="347"/>
      <c r="C26" s="347"/>
      <c r="D26" s="347"/>
      <c r="E26" s="347"/>
      <c r="F26" s="347"/>
      <c r="G26" s="347"/>
      <c r="H26" s="347"/>
      <c r="I26" s="347"/>
      <c r="J26" s="347"/>
      <c r="K26" s="347"/>
      <c r="L26" s="347"/>
      <c r="M26" s="347"/>
    </row>
    <row r="27" spans="1:13" s="3" customFormat="1" ht="13.5" customHeight="1">
      <c r="A27" s="81"/>
      <c r="B27" s="233"/>
      <c r="C27" s="233"/>
      <c r="D27" s="233"/>
      <c r="E27" s="233"/>
      <c r="F27" s="233"/>
      <c r="G27" s="233"/>
      <c r="H27" s="233"/>
      <c r="I27" s="233"/>
      <c r="J27" s="233"/>
      <c r="K27" s="233"/>
      <c r="L27" s="233"/>
      <c r="M27" s="233"/>
    </row>
    <row r="28" spans="1:13" s="3" customFormat="1" ht="12" customHeight="1">
      <c r="A28" s="81"/>
      <c r="B28" s="279" t="s">
        <v>370</v>
      </c>
      <c r="C28" s="279"/>
      <c r="D28" s="279"/>
      <c r="E28" s="279"/>
      <c r="F28" s="279"/>
      <c r="G28" s="279"/>
      <c r="H28" s="279"/>
      <c r="I28" s="279"/>
      <c r="J28" s="279"/>
      <c r="K28" s="279"/>
      <c r="L28" s="279"/>
      <c r="M28" s="279"/>
    </row>
    <row r="29" spans="1:13" s="3" customFormat="1" ht="12" customHeight="1">
      <c r="A29" s="81"/>
      <c r="B29" s="279"/>
      <c r="C29" s="279"/>
      <c r="D29" s="279"/>
      <c r="E29" s="279"/>
      <c r="F29" s="279"/>
      <c r="G29" s="279"/>
      <c r="H29" s="279"/>
      <c r="I29" s="279"/>
      <c r="J29" s="279"/>
      <c r="K29" s="279"/>
      <c r="L29" s="279"/>
      <c r="M29" s="279"/>
    </row>
    <row r="30" spans="1:13" s="3" customFormat="1" ht="12" customHeight="1">
      <c r="A30" s="81"/>
      <c r="B30" s="279"/>
      <c r="C30" s="279"/>
      <c r="D30" s="279"/>
      <c r="E30" s="279"/>
      <c r="F30" s="279"/>
      <c r="G30" s="279"/>
      <c r="H30" s="279"/>
      <c r="I30" s="279"/>
      <c r="J30" s="279"/>
      <c r="K30" s="279"/>
      <c r="L30" s="279"/>
      <c r="M30" s="279"/>
    </row>
    <row r="31" spans="1:13" s="3" customFormat="1" ht="12" customHeight="1">
      <c r="A31" s="81"/>
      <c r="B31" s="279" t="s">
        <v>391</v>
      </c>
      <c r="C31" s="279"/>
      <c r="D31" s="279"/>
      <c r="E31" s="279"/>
      <c r="F31" s="279"/>
      <c r="G31" s="279"/>
      <c r="H31" s="279"/>
      <c r="I31" s="279"/>
      <c r="J31" s="279"/>
      <c r="K31" s="279"/>
      <c r="L31" s="279"/>
      <c r="M31" s="279"/>
    </row>
    <row r="32" spans="1:13" s="3" customFormat="1" ht="12">
      <c r="A32" s="81"/>
      <c r="B32" s="279"/>
      <c r="C32" s="279"/>
      <c r="D32" s="279"/>
      <c r="E32" s="279"/>
      <c r="F32" s="279"/>
      <c r="G32" s="279"/>
      <c r="H32" s="279"/>
      <c r="I32" s="279"/>
      <c r="J32" s="279"/>
      <c r="K32" s="279"/>
      <c r="L32" s="279"/>
      <c r="M32" s="279"/>
    </row>
    <row r="33" spans="1:13" s="3" customFormat="1" ht="12">
      <c r="A33" s="81"/>
      <c r="B33" s="279"/>
      <c r="C33" s="279"/>
      <c r="D33" s="279"/>
      <c r="E33" s="279"/>
      <c r="F33" s="279"/>
      <c r="G33" s="279"/>
      <c r="H33" s="279"/>
      <c r="I33" s="279"/>
      <c r="J33" s="279"/>
      <c r="K33" s="279"/>
      <c r="L33" s="279"/>
      <c r="M33" s="279"/>
    </row>
    <row r="34" spans="1:13" s="3" customFormat="1" ht="12" customHeight="1">
      <c r="A34" s="81"/>
      <c r="B34" s="279"/>
      <c r="C34" s="279"/>
      <c r="D34" s="279"/>
      <c r="E34" s="279"/>
      <c r="F34" s="279"/>
      <c r="G34" s="279"/>
      <c r="H34" s="279"/>
      <c r="I34" s="279"/>
      <c r="J34" s="279"/>
      <c r="K34" s="279"/>
      <c r="L34" s="279"/>
      <c r="M34" s="279"/>
    </row>
    <row r="35" spans="1:13" s="3" customFormat="1" ht="12.75">
      <c r="A35" s="34"/>
      <c r="B35" s="229"/>
      <c r="C35" s="229"/>
      <c r="D35" s="229"/>
      <c r="E35" s="229"/>
      <c r="F35" s="229"/>
      <c r="G35" s="229"/>
      <c r="H35" s="229"/>
      <c r="I35" s="229"/>
      <c r="J35" s="229"/>
      <c r="K35" s="229"/>
      <c r="L35" s="229"/>
      <c r="M35" s="229"/>
    </row>
    <row r="36" spans="1:13" s="3" customFormat="1" ht="12.75">
      <c r="A36" s="34"/>
      <c r="B36" s="229"/>
      <c r="C36" s="229"/>
      <c r="D36" s="229"/>
      <c r="E36" s="229"/>
      <c r="F36" s="229"/>
      <c r="G36" s="229"/>
      <c r="H36" s="229"/>
      <c r="I36" s="229"/>
      <c r="J36" s="229"/>
      <c r="K36" s="229"/>
      <c r="L36" s="229"/>
      <c r="M36" s="229"/>
    </row>
    <row r="37" spans="1:13" s="3" customFormat="1" ht="12">
      <c r="A37" s="81" t="s">
        <v>222</v>
      </c>
      <c r="B37" s="230" t="s">
        <v>58</v>
      </c>
      <c r="C37" s="231"/>
      <c r="D37" s="231"/>
      <c r="E37" s="231"/>
      <c r="F37" s="231"/>
      <c r="G37" s="231"/>
      <c r="H37" s="231"/>
      <c r="I37" s="231"/>
      <c r="J37" s="231"/>
      <c r="K37" s="231"/>
      <c r="L37" s="231"/>
      <c r="M37" s="231"/>
    </row>
    <row r="38" spans="1:13" s="3" customFormat="1" ht="12" customHeight="1">
      <c r="A38" s="81"/>
      <c r="B38" s="232"/>
      <c r="C38" s="232"/>
      <c r="D38" s="232"/>
      <c r="E38" s="232"/>
      <c r="F38" s="232"/>
      <c r="G38" s="232"/>
      <c r="H38" s="232"/>
      <c r="I38" s="232"/>
      <c r="J38" s="232"/>
      <c r="K38" s="232"/>
      <c r="L38" s="232"/>
      <c r="M38" s="232"/>
    </row>
    <row r="39" spans="1:13" s="3" customFormat="1" ht="12" customHeight="1">
      <c r="A39" s="81"/>
      <c r="B39" s="332" t="s">
        <v>389</v>
      </c>
      <c r="C39" s="332"/>
      <c r="D39" s="332"/>
      <c r="E39" s="332"/>
      <c r="F39" s="332"/>
      <c r="G39" s="332"/>
      <c r="H39" s="332"/>
      <c r="I39" s="332"/>
      <c r="J39" s="332"/>
      <c r="K39" s="332"/>
      <c r="L39" s="332"/>
      <c r="M39" s="332"/>
    </row>
    <row r="40" spans="1:13" s="3" customFormat="1" ht="12" customHeight="1">
      <c r="A40" s="81"/>
      <c r="B40" s="332"/>
      <c r="C40" s="332"/>
      <c r="D40" s="332"/>
      <c r="E40" s="332"/>
      <c r="F40" s="332"/>
      <c r="G40" s="332"/>
      <c r="H40" s="332"/>
      <c r="I40" s="332"/>
      <c r="J40" s="332"/>
      <c r="K40" s="332"/>
      <c r="L40" s="332"/>
      <c r="M40" s="332"/>
    </row>
    <row r="41" spans="1:13" s="3" customFormat="1" ht="12" customHeight="1">
      <c r="A41" s="81"/>
      <c r="B41" s="332"/>
      <c r="C41" s="332"/>
      <c r="D41" s="332"/>
      <c r="E41" s="332"/>
      <c r="F41" s="332"/>
      <c r="G41" s="332"/>
      <c r="H41" s="332"/>
      <c r="I41" s="332"/>
      <c r="J41" s="332"/>
      <c r="K41" s="332"/>
      <c r="L41" s="332"/>
      <c r="M41" s="332"/>
    </row>
    <row r="42" spans="1:13" s="3" customFormat="1" ht="12" customHeight="1">
      <c r="A42" s="81"/>
      <c r="B42" s="332"/>
      <c r="C42" s="332"/>
      <c r="D42" s="332"/>
      <c r="E42" s="332"/>
      <c r="F42" s="332"/>
      <c r="G42" s="332"/>
      <c r="H42" s="332"/>
      <c r="I42" s="332"/>
      <c r="J42" s="332"/>
      <c r="K42" s="332"/>
      <c r="L42" s="332"/>
      <c r="M42" s="332"/>
    </row>
    <row r="43" spans="1:13" s="3" customFormat="1" ht="12" customHeight="1">
      <c r="A43" s="81"/>
      <c r="B43" s="332"/>
      <c r="C43" s="332"/>
      <c r="D43" s="332"/>
      <c r="E43" s="332"/>
      <c r="F43" s="332"/>
      <c r="G43" s="332"/>
      <c r="H43" s="332"/>
      <c r="I43" s="332"/>
      <c r="J43" s="332"/>
      <c r="K43" s="332"/>
      <c r="L43" s="332"/>
      <c r="M43" s="332"/>
    </row>
    <row r="44" spans="1:13" s="3" customFormat="1" ht="12" customHeight="1">
      <c r="A44" s="81"/>
      <c r="B44" s="332"/>
      <c r="C44" s="332"/>
      <c r="D44" s="332"/>
      <c r="E44" s="332"/>
      <c r="F44" s="332"/>
      <c r="G44" s="332"/>
      <c r="H44" s="332"/>
      <c r="I44" s="332"/>
      <c r="J44" s="332"/>
      <c r="K44" s="332"/>
      <c r="L44" s="332"/>
      <c r="M44" s="332"/>
    </row>
    <row r="45" spans="1:13" s="3" customFormat="1" ht="12" customHeight="1">
      <c r="A45" s="81"/>
      <c r="B45" s="279" t="s">
        <v>398</v>
      </c>
      <c r="C45" s="279"/>
      <c r="D45" s="279"/>
      <c r="E45" s="279"/>
      <c r="F45" s="279"/>
      <c r="G45" s="279"/>
      <c r="H45" s="279"/>
      <c r="I45" s="279"/>
      <c r="J45" s="279"/>
      <c r="K45" s="279"/>
      <c r="L45" s="279"/>
      <c r="M45" s="279"/>
    </row>
    <row r="46" spans="1:13" s="3" customFormat="1" ht="12" customHeight="1">
      <c r="A46" s="81"/>
      <c r="B46" s="279"/>
      <c r="C46" s="279"/>
      <c r="D46" s="279"/>
      <c r="E46" s="279"/>
      <c r="F46" s="279"/>
      <c r="G46" s="279"/>
      <c r="H46" s="279"/>
      <c r="I46" s="279"/>
      <c r="J46" s="279"/>
      <c r="K46" s="279"/>
      <c r="L46" s="279"/>
      <c r="M46" s="279"/>
    </row>
    <row r="47" spans="1:13" s="3" customFormat="1" ht="12" customHeight="1">
      <c r="A47" s="81"/>
      <c r="B47" s="279"/>
      <c r="C47" s="279"/>
      <c r="D47" s="279"/>
      <c r="E47" s="279"/>
      <c r="F47" s="279"/>
      <c r="G47" s="279"/>
      <c r="H47" s="279"/>
      <c r="I47" s="279"/>
      <c r="J47" s="279"/>
      <c r="K47" s="279"/>
      <c r="L47" s="279"/>
      <c r="M47" s="279"/>
    </row>
    <row r="48" spans="1:13" s="3" customFormat="1" ht="12" customHeight="1">
      <c r="A48" s="81"/>
      <c r="B48" s="279"/>
      <c r="C48" s="279"/>
      <c r="D48" s="279"/>
      <c r="E48" s="279"/>
      <c r="F48" s="279"/>
      <c r="G48" s="279"/>
      <c r="H48" s="279"/>
      <c r="I48" s="279"/>
      <c r="J48" s="279"/>
      <c r="K48" s="279"/>
      <c r="L48" s="279"/>
      <c r="M48" s="279"/>
    </row>
    <row r="49" spans="1:13" s="3" customFormat="1" ht="12" customHeight="1">
      <c r="A49" s="81"/>
      <c r="B49" s="279"/>
      <c r="C49" s="279"/>
      <c r="D49" s="279"/>
      <c r="E49" s="279"/>
      <c r="F49" s="279"/>
      <c r="G49" s="279"/>
      <c r="H49" s="279"/>
      <c r="I49" s="279"/>
      <c r="J49" s="279"/>
      <c r="K49" s="279"/>
      <c r="L49" s="279"/>
      <c r="M49" s="279"/>
    </row>
    <row r="50" spans="1:13" s="3" customFormat="1" ht="12" customHeight="1">
      <c r="A50" s="81"/>
      <c r="B50" s="279" t="s">
        <v>390</v>
      </c>
      <c r="C50" s="279"/>
      <c r="D50" s="279"/>
      <c r="E50" s="279"/>
      <c r="F50" s="279"/>
      <c r="G50" s="279"/>
      <c r="H50" s="279"/>
      <c r="I50" s="279"/>
      <c r="J50" s="279"/>
      <c r="K50" s="279"/>
      <c r="L50" s="279"/>
      <c r="M50" s="279"/>
    </row>
    <row r="51" spans="1:13" s="3" customFormat="1" ht="12" customHeight="1">
      <c r="A51" s="81"/>
      <c r="B51" s="279"/>
      <c r="C51" s="279"/>
      <c r="D51" s="279"/>
      <c r="E51" s="279"/>
      <c r="F51" s="279"/>
      <c r="G51" s="279"/>
      <c r="H51" s="279"/>
      <c r="I51" s="279"/>
      <c r="J51" s="279"/>
      <c r="K51" s="279"/>
      <c r="L51" s="279"/>
      <c r="M51" s="279"/>
    </row>
    <row r="52" spans="1:13" s="3" customFormat="1" ht="12" customHeight="1">
      <c r="A52" s="81"/>
      <c r="B52" s="279"/>
      <c r="C52" s="279"/>
      <c r="D52" s="279"/>
      <c r="E52" s="279"/>
      <c r="F52" s="279"/>
      <c r="G52" s="279"/>
      <c r="H52" s="279"/>
      <c r="I52" s="279"/>
      <c r="J52" s="279"/>
      <c r="K52" s="279"/>
      <c r="L52" s="279"/>
      <c r="M52" s="279"/>
    </row>
    <row r="53" spans="1:13" s="3" customFormat="1" ht="12" customHeight="1">
      <c r="A53" s="81"/>
      <c r="B53" s="279"/>
      <c r="C53" s="279"/>
      <c r="D53" s="279"/>
      <c r="E53" s="279"/>
      <c r="F53" s="279"/>
      <c r="G53" s="279"/>
      <c r="H53" s="279"/>
      <c r="I53" s="279"/>
      <c r="J53" s="279"/>
      <c r="K53" s="279"/>
      <c r="L53" s="279"/>
      <c r="M53" s="279"/>
    </row>
    <row r="54" spans="1:13" s="3" customFormat="1" ht="12" customHeight="1">
      <c r="A54" s="81"/>
      <c r="B54" s="237"/>
      <c r="C54" s="237"/>
      <c r="D54" s="237"/>
      <c r="E54" s="237"/>
      <c r="F54" s="237"/>
      <c r="G54" s="237"/>
      <c r="H54" s="237"/>
      <c r="I54" s="237"/>
      <c r="J54" s="237"/>
      <c r="K54" s="237"/>
      <c r="L54" s="237"/>
      <c r="M54" s="237"/>
    </row>
    <row r="55" spans="1:13" s="3" customFormat="1" ht="12" customHeight="1">
      <c r="A55" s="81"/>
      <c r="B55" s="237"/>
      <c r="C55" s="237"/>
      <c r="D55" s="237"/>
      <c r="E55" s="237"/>
      <c r="F55" s="237"/>
      <c r="G55" s="237"/>
      <c r="H55" s="237"/>
      <c r="I55" s="237"/>
      <c r="J55" s="237"/>
      <c r="K55" s="237"/>
      <c r="L55" s="237"/>
      <c r="M55" s="237"/>
    </row>
    <row r="56" spans="1:13" s="3" customFormat="1" ht="12">
      <c r="A56" s="81" t="s">
        <v>221</v>
      </c>
      <c r="B56" s="83" t="s">
        <v>59</v>
      </c>
      <c r="C56" s="31"/>
      <c r="D56" s="31"/>
      <c r="E56" s="31"/>
      <c r="F56" s="31"/>
      <c r="G56" s="31"/>
      <c r="H56" s="31"/>
      <c r="I56" s="31"/>
      <c r="J56" s="31"/>
      <c r="K56" s="31"/>
      <c r="L56" s="31"/>
      <c r="M56" s="31"/>
    </row>
    <row r="57" spans="1:13" s="3" customFormat="1" ht="12">
      <c r="A57" s="34"/>
      <c r="B57" s="31" t="s">
        <v>321</v>
      </c>
      <c r="C57" s="31"/>
      <c r="D57" s="31"/>
      <c r="E57" s="31"/>
      <c r="F57" s="31"/>
      <c r="G57" s="31"/>
      <c r="H57" s="31"/>
      <c r="I57" s="31"/>
      <c r="J57" s="31"/>
      <c r="K57" s="31"/>
      <c r="L57" s="31"/>
      <c r="M57" s="31"/>
    </row>
    <row r="58" spans="1:13" s="3" customFormat="1" ht="12">
      <c r="A58" s="34"/>
      <c r="B58" s="31"/>
      <c r="C58" s="31"/>
      <c r="D58" s="31"/>
      <c r="E58" s="31"/>
      <c r="F58" s="31"/>
      <c r="G58" s="31"/>
      <c r="H58" s="31"/>
      <c r="I58" s="31"/>
      <c r="J58" s="31"/>
      <c r="K58" s="31"/>
      <c r="L58" s="31"/>
      <c r="M58" s="31"/>
    </row>
    <row r="59" spans="1:13" s="3" customFormat="1" ht="12">
      <c r="A59" s="81" t="s">
        <v>224</v>
      </c>
      <c r="B59" s="83" t="s">
        <v>187</v>
      </c>
      <c r="C59" s="31"/>
      <c r="D59" s="31"/>
      <c r="E59" s="31"/>
      <c r="F59" s="31"/>
      <c r="G59" s="31"/>
      <c r="H59" s="31"/>
      <c r="I59" s="31"/>
      <c r="J59" s="31"/>
      <c r="K59" s="31"/>
      <c r="L59" s="31"/>
      <c r="M59" s="31"/>
    </row>
    <row r="60" spans="1:13" s="3" customFormat="1" ht="23.25" customHeight="1">
      <c r="A60" s="34"/>
      <c r="B60" s="327" t="s">
        <v>188</v>
      </c>
      <c r="C60" s="328"/>
      <c r="D60" s="328"/>
      <c r="E60" s="328"/>
      <c r="F60" s="328"/>
      <c r="G60" s="328"/>
      <c r="H60" s="328"/>
      <c r="I60" s="328"/>
      <c r="J60" s="328"/>
      <c r="K60" s="328"/>
      <c r="L60" s="328"/>
      <c r="M60" s="328"/>
    </row>
    <row r="61" spans="1:13" s="3" customFormat="1" ht="13.5" customHeight="1">
      <c r="A61" s="34"/>
      <c r="B61" s="172"/>
      <c r="C61" s="173"/>
      <c r="D61" s="173"/>
      <c r="E61" s="173"/>
      <c r="F61" s="173"/>
      <c r="G61" s="173"/>
      <c r="H61" s="173"/>
      <c r="I61" s="173"/>
      <c r="J61" s="173"/>
      <c r="K61" s="173"/>
      <c r="L61" s="173"/>
      <c r="M61" s="173"/>
    </row>
    <row r="62" spans="1:13" s="3" customFormat="1" ht="13.5" customHeight="1">
      <c r="A62" s="34"/>
      <c r="B62" s="172"/>
      <c r="C62" s="173"/>
      <c r="D62" s="173"/>
      <c r="E62" s="173"/>
      <c r="F62" s="173"/>
      <c r="G62" s="238" t="s">
        <v>311</v>
      </c>
      <c r="H62" s="238" t="s">
        <v>311</v>
      </c>
      <c r="I62" s="173"/>
      <c r="J62"/>
      <c r="K62"/>
      <c r="L62" s="173"/>
      <c r="M62" s="173"/>
    </row>
    <row r="63" spans="1:13" s="3" customFormat="1" ht="13.5" customHeight="1">
      <c r="A63" s="34"/>
      <c r="B63" s="172"/>
      <c r="C63" s="173"/>
      <c r="D63" s="173"/>
      <c r="E63" s="173"/>
      <c r="F63" s="173"/>
      <c r="G63" s="238" t="s">
        <v>312</v>
      </c>
      <c r="H63" s="238" t="s">
        <v>312</v>
      </c>
      <c r="I63" s="173"/>
      <c r="J63"/>
      <c r="K63"/>
      <c r="L63" s="173"/>
      <c r="M63" s="173"/>
    </row>
    <row r="64" spans="1:15" s="3" customFormat="1" ht="12.75">
      <c r="A64" s="34"/>
      <c r="B64" s="172"/>
      <c r="C64" s="173"/>
      <c r="D64" s="173"/>
      <c r="E64" s="173"/>
      <c r="F64" s="173"/>
      <c r="G64" s="239">
        <v>39568</v>
      </c>
      <c r="H64" s="240">
        <v>39202</v>
      </c>
      <c r="I64" s="173"/>
      <c r="J64"/>
      <c r="K64"/>
      <c r="L64" s="173"/>
      <c r="M64" s="173"/>
      <c r="O64" s="53"/>
    </row>
    <row r="65" spans="1:15" s="3" customFormat="1" ht="13.5" customHeight="1">
      <c r="A65" s="34"/>
      <c r="B65" s="172"/>
      <c r="C65" s="88" t="s">
        <v>280</v>
      </c>
      <c r="D65" s="173"/>
      <c r="E65" s="173"/>
      <c r="F65" s="173"/>
      <c r="G65" s="85" t="s">
        <v>53</v>
      </c>
      <c r="H65" s="85" t="s">
        <v>53</v>
      </c>
      <c r="I65" s="173"/>
      <c r="J65"/>
      <c r="K65"/>
      <c r="L65" s="173"/>
      <c r="M65" s="173"/>
      <c r="O65" s="53"/>
    </row>
    <row r="66" spans="1:15" s="3" customFormat="1" ht="13.5" customHeight="1">
      <c r="A66" s="34"/>
      <c r="B66" s="172"/>
      <c r="C66" s="88"/>
      <c r="D66" s="34" t="s">
        <v>305</v>
      </c>
      <c r="E66" s="173"/>
      <c r="F66" s="173"/>
      <c r="G66" s="169">
        <v>0</v>
      </c>
      <c r="H66" s="60">
        <v>0</v>
      </c>
      <c r="I66" s="173"/>
      <c r="J66"/>
      <c r="K66"/>
      <c r="L66" s="173"/>
      <c r="M66" s="173"/>
      <c r="O66" s="53"/>
    </row>
    <row r="67" spans="1:15" s="3" customFormat="1" ht="13.5" customHeight="1">
      <c r="A67" s="34"/>
      <c r="B67" s="172"/>
      <c r="C67" s="174"/>
      <c r="D67" s="34" t="s">
        <v>147</v>
      </c>
      <c r="E67" s="173"/>
      <c r="F67" s="173"/>
      <c r="G67" s="170">
        <f>-'Income St'!C35</f>
        <v>-18</v>
      </c>
      <c r="H67" s="60">
        <f>-'Income St'!D35</f>
        <v>418</v>
      </c>
      <c r="I67" s="173"/>
      <c r="J67"/>
      <c r="K67"/>
      <c r="L67" s="173"/>
      <c r="M67" s="173"/>
      <c r="O67" s="53"/>
    </row>
    <row r="68" spans="1:15" s="3" customFormat="1" ht="16.5" customHeight="1" thickBot="1">
      <c r="A68" s="34"/>
      <c r="B68" s="172"/>
      <c r="C68" s="174"/>
      <c r="D68" s="34"/>
      <c r="E68" s="173"/>
      <c r="F68" s="173"/>
      <c r="G68" s="171">
        <f>SUM(G66:G67)</f>
        <v>-18</v>
      </c>
      <c r="H68" s="171">
        <f>SUM(H66:H67)</f>
        <v>418</v>
      </c>
      <c r="I68" s="173"/>
      <c r="J68"/>
      <c r="K68"/>
      <c r="L68" s="173"/>
      <c r="M68" s="173"/>
      <c r="O68" s="53"/>
    </row>
    <row r="69" spans="1:15" s="3" customFormat="1" ht="12.75" thickTop="1">
      <c r="A69" s="34"/>
      <c r="B69" s="172"/>
      <c r="C69" s="174"/>
      <c r="D69" s="34"/>
      <c r="E69" s="173"/>
      <c r="F69" s="173"/>
      <c r="G69" s="173"/>
      <c r="H69" s="173"/>
      <c r="I69" s="173"/>
      <c r="J69" s="173"/>
      <c r="K69" s="175"/>
      <c r="L69" s="173"/>
      <c r="M69" s="173"/>
      <c r="O69" s="53"/>
    </row>
    <row r="70" spans="1:15" s="3" customFormat="1" ht="12">
      <c r="A70" s="34"/>
      <c r="B70" s="172"/>
      <c r="C70" s="174"/>
      <c r="D70" s="34"/>
      <c r="E70" s="173"/>
      <c r="F70" s="173"/>
      <c r="G70" s="173"/>
      <c r="H70" s="173"/>
      <c r="I70" s="173"/>
      <c r="J70" s="173"/>
      <c r="K70" s="175"/>
      <c r="L70" s="173"/>
      <c r="M70" s="173"/>
      <c r="O70" s="53"/>
    </row>
    <row r="71" spans="1:15" s="3" customFormat="1" ht="13.5" customHeight="1">
      <c r="A71" s="34"/>
      <c r="B71" s="330" t="s">
        <v>148</v>
      </c>
      <c r="C71" s="331"/>
      <c r="D71" s="331"/>
      <c r="E71" s="331"/>
      <c r="F71" s="331"/>
      <c r="G71" s="331"/>
      <c r="H71" s="331"/>
      <c r="I71" s="331"/>
      <c r="J71" s="331"/>
      <c r="K71" s="331"/>
      <c r="L71" s="331"/>
      <c r="M71" s="331"/>
      <c r="O71" s="53"/>
    </row>
    <row r="72" spans="1:13" s="3" customFormat="1" ht="13.5" customHeight="1">
      <c r="A72" s="34"/>
      <c r="B72" s="331"/>
      <c r="C72" s="331"/>
      <c r="D72" s="331"/>
      <c r="E72" s="331"/>
      <c r="F72" s="331"/>
      <c r="G72" s="331"/>
      <c r="H72" s="331"/>
      <c r="I72" s="331"/>
      <c r="J72" s="331"/>
      <c r="K72" s="331"/>
      <c r="L72" s="331"/>
      <c r="M72" s="331"/>
    </row>
    <row r="73" spans="1:13" s="3" customFormat="1" ht="13.5" customHeight="1">
      <c r="A73" s="34"/>
      <c r="B73" s="331"/>
      <c r="C73" s="331"/>
      <c r="D73" s="331"/>
      <c r="E73" s="331"/>
      <c r="F73" s="331"/>
      <c r="G73" s="331"/>
      <c r="H73" s="331"/>
      <c r="I73" s="331"/>
      <c r="J73" s="331"/>
      <c r="K73" s="331"/>
      <c r="L73" s="331"/>
      <c r="M73" s="331"/>
    </row>
    <row r="74" spans="1:13" s="3" customFormat="1" ht="12.75">
      <c r="A74" s="34"/>
      <c r="B74" s="271"/>
      <c r="C74" s="271"/>
      <c r="D74" s="271"/>
      <c r="E74" s="271"/>
      <c r="F74" s="271"/>
      <c r="G74" s="271"/>
      <c r="H74" s="271"/>
      <c r="I74" s="271"/>
      <c r="J74" s="271"/>
      <c r="K74" s="271"/>
      <c r="L74" s="271"/>
      <c r="M74" s="271"/>
    </row>
    <row r="75" spans="1:13" s="3" customFormat="1" ht="12">
      <c r="A75" s="81" t="s">
        <v>225</v>
      </c>
      <c r="B75" s="83" t="s">
        <v>60</v>
      </c>
      <c r="C75" s="31"/>
      <c r="D75" s="31"/>
      <c r="E75" s="31"/>
      <c r="F75" s="31"/>
      <c r="G75" s="31"/>
      <c r="H75" s="31"/>
      <c r="I75" s="31"/>
      <c r="J75" s="31"/>
      <c r="K75" s="31"/>
      <c r="L75" s="31"/>
      <c r="M75" s="31"/>
    </row>
    <row r="76" spans="1:13" s="3" customFormat="1" ht="12.75" customHeight="1">
      <c r="A76" s="34"/>
      <c r="B76" s="291" t="s">
        <v>342</v>
      </c>
      <c r="C76" s="334"/>
      <c r="D76" s="334"/>
      <c r="E76" s="334"/>
      <c r="F76" s="334"/>
      <c r="G76" s="334"/>
      <c r="H76" s="334"/>
      <c r="I76" s="334"/>
      <c r="J76" s="334"/>
      <c r="K76" s="334"/>
      <c r="L76" s="334"/>
      <c r="M76" s="334"/>
    </row>
    <row r="77" spans="1:13" s="3" customFormat="1" ht="12.75" customHeight="1">
      <c r="A77" s="34"/>
      <c r="B77" s="334"/>
      <c r="C77" s="334"/>
      <c r="D77" s="334"/>
      <c r="E77" s="334"/>
      <c r="F77" s="334"/>
      <c r="G77" s="334"/>
      <c r="H77" s="334"/>
      <c r="I77" s="334"/>
      <c r="J77" s="334"/>
      <c r="K77" s="334"/>
      <c r="L77" s="334"/>
      <c r="M77" s="334"/>
    </row>
    <row r="78" spans="1:13" s="3" customFormat="1" ht="12">
      <c r="A78" s="34"/>
      <c r="B78" s="31"/>
      <c r="C78" s="31"/>
      <c r="D78" s="31"/>
      <c r="E78" s="31"/>
      <c r="F78" s="31"/>
      <c r="G78" s="31"/>
      <c r="H78" s="31"/>
      <c r="I78" s="31"/>
      <c r="J78" s="31"/>
      <c r="K78" s="31"/>
      <c r="L78" s="31"/>
      <c r="M78" s="31"/>
    </row>
    <row r="79" spans="1:13" s="3" customFormat="1" ht="12">
      <c r="A79" s="81" t="s">
        <v>226</v>
      </c>
      <c r="B79" s="83" t="s">
        <v>61</v>
      </c>
      <c r="C79" s="31"/>
      <c r="D79" s="31"/>
      <c r="E79" s="31"/>
      <c r="F79" s="31"/>
      <c r="G79" s="31"/>
      <c r="H79" s="31"/>
      <c r="I79" s="31"/>
      <c r="J79" s="31"/>
      <c r="K79" s="31"/>
      <c r="L79" s="31"/>
      <c r="M79" s="31"/>
    </row>
    <row r="80" spans="1:13" s="3" customFormat="1" ht="24" customHeight="1">
      <c r="A80" s="34"/>
      <c r="B80" s="329" t="s">
        <v>343</v>
      </c>
      <c r="C80" s="329"/>
      <c r="D80" s="329"/>
      <c r="E80" s="329"/>
      <c r="F80" s="329"/>
      <c r="G80" s="329"/>
      <c r="H80" s="329"/>
      <c r="I80" s="329"/>
      <c r="J80" s="329"/>
      <c r="K80" s="329"/>
      <c r="L80" s="329"/>
      <c r="M80" s="329"/>
    </row>
    <row r="81" spans="1:13" s="3" customFormat="1" ht="12">
      <c r="A81" s="81"/>
      <c r="B81" s="84"/>
      <c r="C81" s="84"/>
      <c r="D81" s="84"/>
      <c r="E81" s="84"/>
      <c r="F81" s="84"/>
      <c r="G81" s="84"/>
      <c r="H81" s="84"/>
      <c r="I81" s="84"/>
      <c r="J81" s="84"/>
      <c r="K81" s="84"/>
      <c r="L81" s="84"/>
      <c r="M81" s="84"/>
    </row>
    <row r="82" spans="1:13" s="23" customFormat="1" ht="12">
      <c r="A82" s="87" t="s">
        <v>227</v>
      </c>
      <c r="B82" s="83" t="s">
        <v>145</v>
      </c>
      <c r="C82" s="83"/>
      <c r="D82" s="83"/>
      <c r="E82" s="83"/>
      <c r="F82" s="83"/>
      <c r="G82" s="83"/>
      <c r="H82" s="83"/>
      <c r="I82" s="83"/>
      <c r="J82" s="83"/>
      <c r="K82" s="83"/>
      <c r="L82" s="83"/>
      <c r="M82" s="83"/>
    </row>
    <row r="83" spans="1:13" s="3" customFormat="1" ht="12">
      <c r="A83" s="30"/>
      <c r="B83" s="301" t="s">
        <v>299</v>
      </c>
      <c r="C83" s="301"/>
      <c r="D83" s="301"/>
      <c r="E83" s="301"/>
      <c r="F83" s="301"/>
      <c r="G83" s="301"/>
      <c r="H83" s="301"/>
      <c r="I83" s="301"/>
      <c r="J83" s="301"/>
      <c r="K83" s="301"/>
      <c r="L83" s="301"/>
      <c r="M83" s="301"/>
    </row>
    <row r="84" spans="1:13" s="3" customFormat="1" ht="12">
      <c r="A84" s="81"/>
      <c r="B84" s="84"/>
      <c r="C84" s="84"/>
      <c r="D84" s="84"/>
      <c r="E84" s="84"/>
      <c r="F84" s="84"/>
      <c r="G84" s="84"/>
      <c r="H84" s="84"/>
      <c r="I84" s="84"/>
      <c r="J84" s="84"/>
      <c r="K84" s="84"/>
      <c r="L84" s="84"/>
      <c r="M84" s="84"/>
    </row>
    <row r="85" spans="1:13" s="23" customFormat="1" ht="12">
      <c r="A85" s="83"/>
      <c r="B85" s="83" t="s">
        <v>146</v>
      </c>
      <c r="C85" s="83"/>
      <c r="D85" s="83"/>
      <c r="E85" s="83"/>
      <c r="F85" s="83"/>
      <c r="G85" s="83"/>
      <c r="H85" s="83"/>
      <c r="I85" s="83"/>
      <c r="J85" s="83"/>
      <c r="K85" s="83"/>
      <c r="L85" s="83"/>
      <c r="M85" s="83"/>
    </row>
    <row r="86" spans="1:13" s="23" customFormat="1" ht="12">
      <c r="A86" s="83"/>
      <c r="B86" s="301" t="s">
        <v>344</v>
      </c>
      <c r="C86" s="301"/>
      <c r="D86" s="301"/>
      <c r="E86" s="301"/>
      <c r="F86" s="301"/>
      <c r="G86" s="301"/>
      <c r="H86" s="301"/>
      <c r="I86" s="301"/>
      <c r="J86" s="301"/>
      <c r="K86" s="301"/>
      <c r="L86" s="301"/>
      <c r="M86" s="301"/>
    </row>
    <row r="87" spans="1:13" s="23" customFormat="1" ht="12">
      <c r="A87" s="83"/>
      <c r="B87" s="301"/>
      <c r="C87" s="301"/>
      <c r="D87" s="301"/>
      <c r="E87" s="301"/>
      <c r="F87" s="301"/>
      <c r="G87" s="301"/>
      <c r="H87" s="301"/>
      <c r="I87" s="301"/>
      <c r="J87" s="301"/>
      <c r="K87" s="301"/>
      <c r="L87" s="301"/>
      <c r="M87" s="301"/>
    </row>
    <row r="88" spans="1:13" s="3" customFormat="1" ht="12">
      <c r="A88" s="30"/>
      <c r="B88" s="31" t="s">
        <v>315</v>
      </c>
      <c r="C88" s="31"/>
      <c r="D88" s="31"/>
      <c r="E88" s="31"/>
      <c r="F88" s="30" t="s">
        <v>291</v>
      </c>
      <c r="G88" s="31"/>
      <c r="I88" s="31"/>
      <c r="J88" s="31"/>
      <c r="K88" s="31"/>
      <c r="L88" s="31"/>
      <c r="M88" s="31"/>
    </row>
    <row r="89" spans="1:13" s="3" customFormat="1" ht="12">
      <c r="A89" s="30"/>
      <c r="B89" s="31" t="s">
        <v>316</v>
      </c>
      <c r="D89" s="31"/>
      <c r="E89" s="31"/>
      <c r="F89" s="53">
        <v>5396</v>
      </c>
      <c r="G89" s="31"/>
      <c r="I89" s="31"/>
      <c r="J89" s="31"/>
      <c r="K89" s="31"/>
      <c r="L89" s="31"/>
      <c r="M89" s="31"/>
    </row>
    <row r="90" spans="1:20" s="3" customFormat="1" ht="12.75">
      <c r="A90" s="30"/>
      <c r="B90" s="31" t="s">
        <v>317</v>
      </c>
      <c r="D90" s="31"/>
      <c r="E90" s="31"/>
      <c r="F90" s="53">
        <v>14800</v>
      </c>
      <c r="G90" s="31"/>
      <c r="I90" s="31"/>
      <c r="J90" s="31"/>
      <c r="K90" s="31"/>
      <c r="L90" s="31"/>
      <c r="M90" s="31"/>
      <c r="N90"/>
      <c r="O90"/>
      <c r="P90"/>
      <c r="Q90"/>
      <c r="R90"/>
      <c r="S90"/>
      <c r="T90"/>
    </row>
    <row r="91" spans="1:20" s="3" customFormat="1" ht="16.5" customHeight="1" thickBot="1">
      <c r="A91" s="30"/>
      <c r="B91" s="31"/>
      <c r="C91" s="31"/>
      <c r="D91" s="31"/>
      <c r="E91" s="31"/>
      <c r="F91" s="193">
        <f>SUM(F89:F90)</f>
        <v>20196</v>
      </c>
      <c r="G91" s="31"/>
      <c r="I91" s="31"/>
      <c r="J91" s="31"/>
      <c r="K91" s="31"/>
      <c r="L91" s="31"/>
      <c r="M91" s="31"/>
      <c r="N91"/>
      <c r="O91"/>
      <c r="P91"/>
      <c r="Q91"/>
      <c r="R91"/>
      <c r="S91"/>
      <c r="T91"/>
    </row>
    <row r="92" spans="1:13" s="3" customFormat="1" ht="12">
      <c r="A92" s="30"/>
      <c r="B92" s="31"/>
      <c r="C92" s="31"/>
      <c r="D92" s="31"/>
      <c r="E92" s="31"/>
      <c r="F92" s="31"/>
      <c r="G92" s="31"/>
      <c r="H92" s="31"/>
      <c r="I92" s="31"/>
      <c r="J92" s="31"/>
      <c r="K92" s="31"/>
      <c r="L92" s="31"/>
      <c r="M92" s="31"/>
    </row>
    <row r="93" spans="1:13" s="3" customFormat="1" ht="12">
      <c r="A93" s="30"/>
      <c r="C93" s="31"/>
      <c r="D93" s="31"/>
      <c r="E93" s="31"/>
      <c r="F93" s="30" t="s">
        <v>243</v>
      </c>
      <c r="G93" s="30" t="s">
        <v>245</v>
      </c>
      <c r="H93" s="6" t="s">
        <v>246</v>
      </c>
      <c r="I93" s="30"/>
      <c r="J93" s="30"/>
      <c r="K93" s="31"/>
      <c r="L93" s="31"/>
      <c r="M93" s="31"/>
    </row>
    <row r="94" spans="1:13" s="3" customFormat="1" ht="12">
      <c r="A94" s="30"/>
      <c r="B94" s="31"/>
      <c r="C94" s="31"/>
      <c r="D94" s="31"/>
      <c r="E94" s="31"/>
      <c r="F94" s="30" t="s">
        <v>257</v>
      </c>
      <c r="G94" s="30" t="s">
        <v>244</v>
      </c>
      <c r="H94" s="6" t="s">
        <v>247</v>
      </c>
      <c r="I94" s="30" t="s">
        <v>248</v>
      </c>
      <c r="J94" s="30" t="s">
        <v>249</v>
      </c>
      <c r="K94" s="31"/>
      <c r="L94" s="31"/>
      <c r="M94" s="31"/>
    </row>
    <row r="95" spans="1:13" s="3" customFormat="1" ht="12">
      <c r="A95" s="30"/>
      <c r="B95" s="31"/>
      <c r="C95" s="31"/>
      <c r="D95" s="31"/>
      <c r="E95" s="31"/>
      <c r="F95" s="30" t="s">
        <v>53</v>
      </c>
      <c r="G95" s="30" t="s">
        <v>53</v>
      </c>
      <c r="H95" s="30" t="s">
        <v>53</v>
      </c>
      <c r="I95" s="30"/>
      <c r="J95" s="30"/>
      <c r="K95" s="31"/>
      <c r="L95" s="31"/>
      <c r="M95" s="31"/>
    </row>
    <row r="96" spans="1:20" s="3" customFormat="1" ht="12.75">
      <c r="A96" s="30"/>
      <c r="B96" s="31" t="s">
        <v>318</v>
      </c>
      <c r="D96" s="31"/>
      <c r="E96" s="31"/>
      <c r="F96" s="53">
        <v>3713</v>
      </c>
      <c r="G96" s="53">
        <v>3713</v>
      </c>
      <c r="H96" s="157">
        <f>+F96-G96</f>
        <v>0</v>
      </c>
      <c r="I96" s="194">
        <f>+H96/F96*100</f>
        <v>0</v>
      </c>
      <c r="J96" s="31" t="s">
        <v>255</v>
      </c>
      <c r="K96" s="31"/>
      <c r="L96" s="31"/>
      <c r="M96" s="31"/>
      <c r="N96"/>
      <c r="O96"/>
      <c r="P96"/>
      <c r="Q96"/>
      <c r="R96"/>
      <c r="S96"/>
      <c r="T96"/>
    </row>
    <row r="97" spans="1:20" s="3" customFormat="1" ht="12.75">
      <c r="A97" s="30"/>
      <c r="B97" s="31" t="s">
        <v>250</v>
      </c>
      <c r="D97" s="31"/>
      <c r="E97" s="31"/>
      <c r="F97" s="53">
        <v>2700</v>
      </c>
      <c r="G97" s="53">
        <v>1150</v>
      </c>
      <c r="H97" s="157">
        <f>+F97-G97</f>
        <v>1550</v>
      </c>
      <c r="I97" s="53">
        <f>+H97/F97*100</f>
        <v>57.407407407407405</v>
      </c>
      <c r="J97" s="31" t="s">
        <v>173</v>
      </c>
      <c r="K97" s="31"/>
      <c r="L97" s="31"/>
      <c r="M97" s="31"/>
      <c r="N97"/>
      <c r="O97"/>
      <c r="P97"/>
      <c r="Q97"/>
      <c r="R97"/>
      <c r="S97"/>
      <c r="T97"/>
    </row>
    <row r="98" spans="1:20" s="3" customFormat="1" ht="12.75">
      <c r="A98" s="30"/>
      <c r="B98" s="31" t="s">
        <v>319</v>
      </c>
      <c r="D98" s="31"/>
      <c r="E98" s="31"/>
      <c r="F98" s="53">
        <v>3195</v>
      </c>
      <c r="G98" s="53">
        <v>3195</v>
      </c>
      <c r="H98" s="157">
        <f>+F98-G98</f>
        <v>0</v>
      </c>
      <c r="I98" s="194">
        <f>+H98/F98*100</f>
        <v>0</v>
      </c>
      <c r="J98" s="31" t="s">
        <v>255</v>
      </c>
      <c r="K98" s="31"/>
      <c r="L98" s="31"/>
      <c r="M98" s="31"/>
      <c r="N98"/>
      <c r="O98"/>
      <c r="P98"/>
      <c r="Q98"/>
      <c r="R98"/>
      <c r="S98"/>
      <c r="T98"/>
    </row>
    <row r="99" spans="1:20" s="3" customFormat="1" ht="12.75">
      <c r="A99" s="30"/>
      <c r="B99" s="31" t="s">
        <v>320</v>
      </c>
      <c r="D99" s="31"/>
      <c r="E99" s="31"/>
      <c r="F99" s="53">
        <v>2000</v>
      </c>
      <c r="G99" s="53">
        <v>2000</v>
      </c>
      <c r="H99" s="157">
        <f>+F99-G99</f>
        <v>0</v>
      </c>
      <c r="I99" s="194">
        <f>+H99/F99*100</f>
        <v>0</v>
      </c>
      <c r="J99" s="31" t="s">
        <v>255</v>
      </c>
      <c r="K99" s="31"/>
      <c r="L99" s="31"/>
      <c r="M99" s="31"/>
      <c r="N99"/>
      <c r="O99"/>
      <c r="P99"/>
      <c r="Q99"/>
      <c r="R99"/>
      <c r="S99"/>
      <c r="T99"/>
    </row>
    <row r="100" spans="1:20" s="3" customFormat="1" ht="12.75">
      <c r="A100" s="30"/>
      <c r="B100" s="31" t="s">
        <v>251</v>
      </c>
      <c r="D100" s="31"/>
      <c r="E100" s="31"/>
      <c r="F100" s="53">
        <v>8588</v>
      </c>
      <c r="G100" s="24">
        <v>8588</v>
      </c>
      <c r="H100" s="157">
        <f>+F100-G100</f>
        <v>0</v>
      </c>
      <c r="I100" s="194">
        <f>+H100/F100*100</f>
        <v>0</v>
      </c>
      <c r="J100" s="31" t="s">
        <v>255</v>
      </c>
      <c r="K100" s="31"/>
      <c r="L100" s="31"/>
      <c r="M100" s="31"/>
      <c r="N100"/>
      <c r="O100"/>
      <c r="P100"/>
      <c r="Q100"/>
      <c r="R100"/>
      <c r="S100"/>
      <c r="T100"/>
    </row>
    <row r="101" spans="1:20" s="3" customFormat="1" ht="16.5" customHeight="1" thickBot="1">
      <c r="A101" s="30"/>
      <c r="B101" s="31"/>
      <c r="C101" s="31"/>
      <c r="D101" s="31"/>
      <c r="E101" s="31"/>
      <c r="F101" s="193">
        <f>SUM(F96:F100)</f>
        <v>20196</v>
      </c>
      <c r="G101" s="195">
        <f>SUM(G96:G100)</f>
        <v>18646</v>
      </c>
      <c r="H101" s="195">
        <f>SUM(H96:H100)</f>
        <v>1550</v>
      </c>
      <c r="I101" s="194"/>
      <c r="J101" s="31"/>
      <c r="K101" s="31"/>
      <c r="L101" s="31"/>
      <c r="M101" s="31"/>
      <c r="N101"/>
      <c r="O101"/>
      <c r="P101"/>
      <c r="Q101"/>
      <c r="R101"/>
      <c r="S101"/>
      <c r="T101"/>
    </row>
    <row r="102" spans="1:20" s="3" customFormat="1" ht="12.75">
      <c r="A102" s="30"/>
      <c r="B102" s="31"/>
      <c r="C102" s="31"/>
      <c r="D102" s="31"/>
      <c r="E102" s="31"/>
      <c r="F102" s="31"/>
      <c r="G102" s="31"/>
      <c r="H102" s="53"/>
      <c r="I102" s="31"/>
      <c r="J102" s="31"/>
      <c r="K102" s="31"/>
      <c r="L102" s="31"/>
      <c r="M102" s="31"/>
      <c r="N102"/>
      <c r="O102"/>
      <c r="P102"/>
      <c r="Q102"/>
      <c r="R102"/>
      <c r="S102"/>
      <c r="T102"/>
    </row>
    <row r="103" spans="1:20" s="3" customFormat="1" ht="25.5" customHeight="1">
      <c r="A103" s="30"/>
      <c r="B103" s="341" t="s">
        <v>258</v>
      </c>
      <c r="C103" s="341"/>
      <c r="D103" s="341"/>
      <c r="E103" s="341"/>
      <c r="F103" s="341"/>
      <c r="G103" s="341"/>
      <c r="H103" s="341"/>
      <c r="I103" s="341"/>
      <c r="J103" s="341"/>
      <c r="K103" s="341"/>
      <c r="L103" s="341"/>
      <c r="M103" s="31"/>
      <c r="N103"/>
      <c r="O103"/>
      <c r="P103"/>
      <c r="Q103"/>
      <c r="R103"/>
      <c r="S103"/>
      <c r="T103"/>
    </row>
    <row r="104" spans="1:20" s="3" customFormat="1" ht="12.75">
      <c r="A104" s="30"/>
      <c r="B104" s="31"/>
      <c r="C104" s="31"/>
      <c r="D104" s="31"/>
      <c r="E104" s="31"/>
      <c r="F104" s="31"/>
      <c r="G104" s="31"/>
      <c r="H104" s="53"/>
      <c r="I104" s="31"/>
      <c r="J104" s="31"/>
      <c r="K104" s="31"/>
      <c r="L104" s="31"/>
      <c r="M104" s="31"/>
      <c r="N104"/>
      <c r="O104"/>
      <c r="P104"/>
      <c r="Q104"/>
      <c r="R104"/>
      <c r="S104"/>
      <c r="T104"/>
    </row>
    <row r="105" spans="1:20" s="3" customFormat="1" ht="12.75">
      <c r="A105" s="30"/>
      <c r="B105" s="202" t="s">
        <v>345</v>
      </c>
      <c r="C105" s="200"/>
      <c r="D105" s="200"/>
      <c r="E105" s="31"/>
      <c r="F105" s="31"/>
      <c r="G105" s="31"/>
      <c r="H105" s="53"/>
      <c r="I105" s="31"/>
      <c r="J105" s="31"/>
      <c r="K105" s="31"/>
      <c r="L105" s="31"/>
      <c r="M105" s="31"/>
      <c r="N105"/>
      <c r="O105"/>
      <c r="P105"/>
      <c r="Q105"/>
      <c r="R105"/>
      <c r="S105"/>
      <c r="T105"/>
    </row>
    <row r="106" spans="1:20" s="3" customFormat="1" ht="12.75">
      <c r="A106" s="30"/>
      <c r="B106" s="202"/>
      <c r="C106" s="200"/>
      <c r="D106" s="200"/>
      <c r="E106" s="31"/>
      <c r="F106" s="31"/>
      <c r="G106" s="31"/>
      <c r="H106" s="53"/>
      <c r="I106" s="31"/>
      <c r="J106" s="31"/>
      <c r="K106" s="31"/>
      <c r="L106" s="31"/>
      <c r="M106" s="31"/>
      <c r="N106"/>
      <c r="O106"/>
      <c r="P106"/>
      <c r="Q106"/>
      <c r="R106"/>
      <c r="S106"/>
      <c r="T106"/>
    </row>
    <row r="107" spans="1:20" s="3" customFormat="1" ht="13.5" customHeight="1">
      <c r="A107" s="30"/>
      <c r="B107" s="3" t="s">
        <v>253</v>
      </c>
      <c r="C107" s="31"/>
      <c r="D107" s="196" t="s">
        <v>256</v>
      </c>
      <c r="E107" s="31"/>
      <c r="F107" s="31"/>
      <c r="G107" s="31"/>
      <c r="H107" s="197"/>
      <c r="I107" s="31"/>
      <c r="J107" s="31"/>
      <c r="K107" s="31"/>
      <c r="L107" s="31"/>
      <c r="M107" s="31"/>
      <c r="N107"/>
      <c r="O107"/>
      <c r="P107"/>
      <c r="Q107"/>
      <c r="R107"/>
      <c r="S107"/>
      <c r="T107"/>
    </row>
    <row r="108" spans="1:20" s="3" customFormat="1" ht="13.5" customHeight="1">
      <c r="A108" s="30"/>
      <c r="B108" s="3" t="s">
        <v>254</v>
      </c>
      <c r="C108" s="31"/>
      <c r="D108" s="196" t="s">
        <v>252</v>
      </c>
      <c r="E108" s="31"/>
      <c r="F108" s="31"/>
      <c r="G108" s="31"/>
      <c r="H108" s="31"/>
      <c r="I108" s="31"/>
      <c r="J108" s="31"/>
      <c r="K108" s="31"/>
      <c r="L108" s="31"/>
      <c r="M108" s="31"/>
      <c r="N108"/>
      <c r="O108"/>
      <c r="P108"/>
      <c r="Q108"/>
      <c r="R108"/>
      <c r="S108"/>
      <c r="T108"/>
    </row>
    <row r="109" spans="1:20" s="3" customFormat="1" ht="12.75">
      <c r="A109" s="30"/>
      <c r="B109" s="31"/>
      <c r="C109" s="31"/>
      <c r="D109" s="31"/>
      <c r="E109" s="31"/>
      <c r="F109" s="31"/>
      <c r="G109" s="31"/>
      <c r="H109" s="31"/>
      <c r="I109" s="31"/>
      <c r="J109" s="31"/>
      <c r="K109" s="31"/>
      <c r="L109" s="31"/>
      <c r="M109" s="31"/>
      <c r="N109"/>
      <c r="O109"/>
      <c r="P109"/>
      <c r="Q109"/>
      <c r="R109"/>
      <c r="S109"/>
      <c r="T109"/>
    </row>
    <row r="110" spans="1:13" s="3" customFormat="1" ht="12">
      <c r="A110" s="81" t="s">
        <v>229</v>
      </c>
      <c r="B110" s="83" t="s">
        <v>70</v>
      </c>
      <c r="C110" s="31"/>
      <c r="D110" s="31"/>
      <c r="E110" s="31"/>
      <c r="F110" s="31"/>
      <c r="G110" s="31"/>
      <c r="H110" s="31"/>
      <c r="I110" s="31"/>
      <c r="J110" s="31"/>
      <c r="K110" s="31"/>
      <c r="L110" s="31"/>
      <c r="M110" s="31"/>
    </row>
    <row r="111" spans="1:13" s="3" customFormat="1" ht="4.5" customHeight="1">
      <c r="A111" s="34"/>
      <c r="B111" s="337" t="s">
        <v>174</v>
      </c>
      <c r="C111" s="338"/>
      <c r="D111" s="338"/>
      <c r="E111" s="338"/>
      <c r="F111" s="338"/>
      <c r="G111" s="338"/>
      <c r="H111" s="338"/>
      <c r="I111" s="338"/>
      <c r="J111" s="338"/>
      <c r="K111" s="338"/>
      <c r="L111" s="338"/>
      <c r="M111" s="338"/>
    </row>
    <row r="112" spans="1:13" s="3" customFormat="1" ht="13.5" customHeight="1">
      <c r="A112" s="34"/>
      <c r="B112" s="338"/>
      <c r="C112" s="338"/>
      <c r="D112" s="338"/>
      <c r="E112" s="338"/>
      <c r="F112" s="338"/>
      <c r="G112" s="338"/>
      <c r="H112" s="338"/>
      <c r="I112" s="338"/>
      <c r="J112" s="338"/>
      <c r="K112" s="338"/>
      <c r="L112" s="338"/>
      <c r="M112" s="338"/>
    </row>
    <row r="113" spans="1:13" s="3" customFormat="1" ht="13.5" customHeight="1">
      <c r="A113" s="34"/>
      <c r="B113" s="338"/>
      <c r="C113" s="338"/>
      <c r="D113" s="338"/>
      <c r="E113" s="338"/>
      <c r="F113" s="338"/>
      <c r="G113" s="338"/>
      <c r="H113" s="338"/>
      <c r="I113" s="338"/>
      <c r="J113" s="338"/>
      <c r="K113" s="338"/>
      <c r="L113" s="338"/>
      <c r="M113" s="338"/>
    </row>
    <row r="114" spans="1:13" s="3" customFormat="1" ht="13.5" customHeight="1">
      <c r="A114" s="34"/>
      <c r="B114" s="126" t="s">
        <v>190</v>
      </c>
      <c r="C114" s="342" t="s">
        <v>377</v>
      </c>
      <c r="D114" s="342"/>
      <c r="E114" s="342"/>
      <c r="F114" s="342"/>
      <c r="G114" s="342"/>
      <c r="H114" s="342"/>
      <c r="I114" s="342"/>
      <c r="J114" s="342"/>
      <c r="K114" s="342"/>
      <c r="L114" s="342"/>
      <c r="M114" s="342"/>
    </row>
    <row r="115" spans="1:13" s="3" customFormat="1" ht="13.5" customHeight="1">
      <c r="A115" s="34"/>
      <c r="B115" s="126"/>
      <c r="C115" s="342"/>
      <c r="D115" s="342"/>
      <c r="E115" s="342"/>
      <c r="F115" s="342"/>
      <c r="G115" s="342"/>
      <c r="H115" s="342"/>
      <c r="I115" s="342"/>
      <c r="J115" s="342"/>
      <c r="K115" s="342"/>
      <c r="L115" s="342"/>
      <c r="M115" s="342"/>
    </row>
    <row r="116" spans="1:13" s="3" customFormat="1" ht="13.5" customHeight="1">
      <c r="A116" s="34"/>
      <c r="B116" s="126"/>
      <c r="C116" s="342"/>
      <c r="D116" s="342"/>
      <c r="E116" s="342"/>
      <c r="F116" s="342"/>
      <c r="G116" s="342"/>
      <c r="H116" s="342"/>
      <c r="I116" s="342"/>
      <c r="J116" s="342"/>
      <c r="K116" s="342"/>
      <c r="L116" s="342"/>
      <c r="M116" s="342"/>
    </row>
    <row r="117" spans="1:13" s="3" customFormat="1" ht="13.5" customHeight="1">
      <c r="A117" s="34"/>
      <c r="B117" s="203"/>
      <c r="C117" s="231" t="s">
        <v>287</v>
      </c>
      <c r="D117" s="241"/>
      <c r="E117" s="242" t="s">
        <v>378</v>
      </c>
      <c r="F117" s="243"/>
      <c r="G117" s="243"/>
      <c r="H117" s="243"/>
      <c r="I117" s="243"/>
      <c r="J117" s="243"/>
      <c r="K117" s="243"/>
      <c r="L117" s="243"/>
      <c r="M117" s="243"/>
    </row>
    <row r="118" spans="1:13" s="3" customFormat="1" ht="13.5" customHeight="1">
      <c r="A118" s="34"/>
      <c r="B118" s="203"/>
      <c r="C118" s="231" t="s">
        <v>288</v>
      </c>
      <c r="D118" s="241"/>
      <c r="E118" s="231" t="s">
        <v>350</v>
      </c>
      <c r="F118" s="243"/>
      <c r="G118" s="243"/>
      <c r="H118" s="243"/>
      <c r="I118" s="243"/>
      <c r="J118" s="243"/>
      <c r="K118" s="243"/>
      <c r="L118" s="243"/>
      <c r="M118" s="243"/>
    </row>
    <row r="119" spans="1:13" s="3" customFormat="1" ht="13.5" customHeight="1">
      <c r="A119" s="34"/>
      <c r="B119" s="203"/>
      <c r="C119" s="231" t="s">
        <v>289</v>
      </c>
      <c r="D119" s="241"/>
      <c r="E119" s="231" t="s">
        <v>387</v>
      </c>
      <c r="F119" s="243"/>
      <c r="G119" s="243"/>
      <c r="H119" s="243"/>
      <c r="I119" s="243"/>
      <c r="J119" s="243"/>
      <c r="K119" s="243"/>
      <c r="L119" s="243"/>
      <c r="M119" s="243"/>
    </row>
    <row r="120" spans="1:13" s="3" customFormat="1" ht="13.5" customHeight="1">
      <c r="A120" s="34"/>
      <c r="B120" s="203"/>
      <c r="C120" s="243"/>
      <c r="D120" s="243"/>
      <c r="E120" s="243"/>
      <c r="F120" s="243"/>
      <c r="G120" s="243"/>
      <c r="H120" s="243"/>
      <c r="I120" s="243"/>
      <c r="J120" s="243"/>
      <c r="K120" s="243"/>
      <c r="L120" s="243"/>
      <c r="M120" s="243"/>
    </row>
    <row r="121" spans="1:13" s="3" customFormat="1" ht="13.5" customHeight="1">
      <c r="A121" s="34"/>
      <c r="B121" s="203"/>
      <c r="C121" s="231" t="s">
        <v>287</v>
      </c>
      <c r="D121" s="244"/>
      <c r="E121" s="231" t="s">
        <v>379</v>
      </c>
      <c r="F121" s="243"/>
      <c r="G121" s="243"/>
      <c r="H121" s="243"/>
      <c r="I121" s="243"/>
      <c r="J121" s="243"/>
      <c r="K121" s="243"/>
      <c r="L121" s="243"/>
      <c r="M121" s="243"/>
    </row>
    <row r="122" spans="1:13" s="3" customFormat="1" ht="13.5" customHeight="1">
      <c r="A122" s="34"/>
      <c r="B122" s="203"/>
      <c r="C122" s="231" t="s">
        <v>288</v>
      </c>
      <c r="D122" s="244"/>
      <c r="E122" s="231" t="s">
        <v>380</v>
      </c>
      <c r="F122" s="243"/>
      <c r="G122" s="243"/>
      <c r="H122" s="243"/>
      <c r="I122" s="243"/>
      <c r="J122" s="243"/>
      <c r="K122" s="243"/>
      <c r="L122" s="243"/>
      <c r="M122" s="243"/>
    </row>
    <row r="123" spans="1:13" s="3" customFormat="1" ht="13.5" customHeight="1">
      <c r="A123" s="34"/>
      <c r="B123" s="203"/>
      <c r="C123" s="231" t="s">
        <v>289</v>
      </c>
      <c r="D123" s="244"/>
      <c r="E123" s="231" t="s">
        <v>386</v>
      </c>
      <c r="F123" s="243"/>
      <c r="G123" s="243"/>
      <c r="H123" s="243"/>
      <c r="I123" s="243"/>
      <c r="J123" s="243"/>
      <c r="K123" s="243"/>
      <c r="L123" s="243"/>
      <c r="M123" s="243"/>
    </row>
    <row r="124" spans="1:13" s="3" customFormat="1" ht="13.5" customHeight="1">
      <c r="A124" s="34"/>
      <c r="B124" s="203"/>
      <c r="C124" s="243"/>
      <c r="D124" s="243"/>
      <c r="E124" s="243"/>
      <c r="F124" s="243"/>
      <c r="G124" s="243"/>
      <c r="H124" s="243"/>
      <c r="I124" s="243"/>
      <c r="J124" s="243"/>
      <c r="K124" s="243"/>
      <c r="L124" s="243"/>
      <c r="M124" s="243"/>
    </row>
    <row r="125" spans="1:13" s="3" customFormat="1" ht="13.5" customHeight="1">
      <c r="A125" s="34"/>
      <c r="B125" s="203"/>
      <c r="C125" s="231" t="s">
        <v>287</v>
      </c>
      <c r="D125" s="244"/>
      <c r="E125" s="231" t="s">
        <v>381</v>
      </c>
      <c r="F125" s="243"/>
      <c r="G125" s="243"/>
      <c r="H125" s="243"/>
      <c r="I125" s="243"/>
      <c r="J125" s="243"/>
      <c r="K125" s="243"/>
      <c r="L125" s="243"/>
      <c r="M125" s="243"/>
    </row>
    <row r="126" spans="1:13" s="3" customFormat="1" ht="13.5" customHeight="1">
      <c r="A126" s="34"/>
      <c r="B126" s="203"/>
      <c r="C126" s="231" t="s">
        <v>288</v>
      </c>
      <c r="D126" s="244"/>
      <c r="E126" s="231" t="s">
        <v>383</v>
      </c>
      <c r="F126" s="243"/>
      <c r="G126" s="243"/>
      <c r="H126" s="243"/>
      <c r="I126" s="243"/>
      <c r="J126" s="243"/>
      <c r="K126" s="243"/>
      <c r="L126" s="243"/>
      <c r="M126" s="243"/>
    </row>
    <row r="127" spans="1:13" s="3" customFormat="1" ht="13.5" customHeight="1">
      <c r="A127" s="34"/>
      <c r="B127" s="203"/>
      <c r="C127" s="231" t="s">
        <v>289</v>
      </c>
      <c r="D127" s="244"/>
      <c r="E127" s="231" t="s">
        <v>384</v>
      </c>
      <c r="F127" s="243"/>
      <c r="G127" s="243"/>
      <c r="H127" s="243"/>
      <c r="I127" s="243"/>
      <c r="J127" s="243"/>
      <c r="K127" s="243"/>
      <c r="L127" s="243"/>
      <c r="M127" s="243"/>
    </row>
    <row r="128" spans="1:13" s="3" customFormat="1" ht="13.5" customHeight="1">
      <c r="A128" s="34"/>
      <c r="B128" s="203"/>
      <c r="C128" s="231"/>
      <c r="D128" s="244"/>
      <c r="E128" s="231"/>
      <c r="F128" s="243"/>
      <c r="G128" s="243"/>
      <c r="H128" s="243"/>
      <c r="I128" s="243"/>
      <c r="J128" s="243"/>
      <c r="K128" s="243"/>
      <c r="L128" s="243"/>
      <c r="M128" s="243"/>
    </row>
    <row r="129" spans="1:13" s="3" customFormat="1" ht="13.5" customHeight="1">
      <c r="A129" s="34"/>
      <c r="B129" s="203"/>
      <c r="C129" s="231" t="s">
        <v>287</v>
      </c>
      <c r="D129" s="244"/>
      <c r="E129" s="231" t="s">
        <v>382</v>
      </c>
      <c r="F129" s="243"/>
      <c r="G129" s="243"/>
      <c r="H129" s="243"/>
      <c r="I129" s="243"/>
      <c r="J129" s="243"/>
      <c r="K129" s="243"/>
      <c r="L129" s="243"/>
      <c r="M129" s="243"/>
    </row>
    <row r="130" spans="1:13" s="3" customFormat="1" ht="13.5" customHeight="1">
      <c r="A130" s="34"/>
      <c r="B130" s="203"/>
      <c r="C130" s="231" t="s">
        <v>288</v>
      </c>
      <c r="D130" s="244"/>
      <c r="E130" s="231" t="s">
        <v>348</v>
      </c>
      <c r="F130" s="243"/>
      <c r="G130" s="243"/>
      <c r="H130" s="243"/>
      <c r="I130" s="243"/>
      <c r="J130" s="243"/>
      <c r="K130" s="243"/>
      <c r="L130" s="243"/>
      <c r="M130" s="243"/>
    </row>
    <row r="131" spans="1:13" s="3" customFormat="1" ht="13.5" customHeight="1">
      <c r="A131" s="34"/>
      <c r="B131" s="203"/>
      <c r="C131" s="231" t="s">
        <v>289</v>
      </c>
      <c r="D131" s="244"/>
      <c r="E131" s="231" t="s">
        <v>385</v>
      </c>
      <c r="F131" s="243"/>
      <c r="G131" s="243"/>
      <c r="H131" s="243"/>
      <c r="I131" s="243"/>
      <c r="J131" s="243"/>
      <c r="K131" s="243"/>
      <c r="L131" s="243"/>
      <c r="M131" s="243"/>
    </row>
    <row r="132" spans="1:13" s="3" customFormat="1" ht="13.5" customHeight="1">
      <c r="A132" s="34"/>
      <c r="B132" s="203"/>
      <c r="C132" s="31"/>
      <c r="D132" s="88"/>
      <c r="E132" s="31"/>
      <c r="F132" s="203"/>
      <c r="G132" s="203"/>
      <c r="H132" s="203"/>
      <c r="I132" s="203"/>
      <c r="J132" s="203"/>
      <c r="K132" s="203"/>
      <c r="L132" s="203"/>
      <c r="M132" s="203"/>
    </row>
    <row r="133" spans="1:13" s="3" customFormat="1" ht="13.5" customHeight="1">
      <c r="A133" s="34"/>
      <c r="B133" s="203"/>
      <c r="C133" s="326" t="s">
        <v>349</v>
      </c>
      <c r="D133" s="344"/>
      <c r="E133" s="344"/>
      <c r="F133" s="344"/>
      <c r="G133" s="344"/>
      <c r="H133" s="344"/>
      <c r="I133" s="344"/>
      <c r="J133" s="344"/>
      <c r="K133" s="344"/>
      <c r="L133" s="344"/>
      <c r="M133" s="344"/>
    </row>
    <row r="134" spans="1:13" s="3" customFormat="1" ht="13.5" customHeight="1">
      <c r="A134" s="34"/>
      <c r="B134" s="203"/>
      <c r="C134" s="344"/>
      <c r="D134" s="344"/>
      <c r="E134" s="344"/>
      <c r="F134" s="344"/>
      <c r="G134" s="344"/>
      <c r="H134" s="344"/>
      <c r="I134" s="344"/>
      <c r="J134" s="344"/>
      <c r="K134" s="344"/>
      <c r="L134" s="344"/>
      <c r="M134" s="344"/>
    </row>
    <row r="135" spans="1:13" s="3" customFormat="1" ht="13.5" customHeight="1">
      <c r="A135" s="34"/>
      <c r="B135" s="203"/>
      <c r="C135" s="344"/>
      <c r="D135" s="344"/>
      <c r="E135" s="344"/>
      <c r="F135" s="344"/>
      <c r="G135" s="344"/>
      <c r="H135" s="344"/>
      <c r="I135" s="344"/>
      <c r="J135" s="344"/>
      <c r="K135" s="344"/>
      <c r="L135" s="344"/>
      <c r="M135" s="344"/>
    </row>
    <row r="136" spans="1:13" s="3" customFormat="1" ht="13.5" customHeight="1">
      <c r="A136" s="34"/>
      <c r="B136" s="126"/>
      <c r="C136" s="126"/>
      <c r="D136" s="126"/>
      <c r="E136" s="126"/>
      <c r="F136" s="126"/>
      <c r="G136" s="126"/>
      <c r="H136" s="126"/>
      <c r="I136" s="126"/>
      <c r="J136" s="126"/>
      <c r="K136" s="126"/>
      <c r="L136" s="126"/>
      <c r="M136" s="126"/>
    </row>
    <row r="137" spans="1:13" s="3" customFormat="1" ht="13.5" customHeight="1">
      <c r="A137" s="34"/>
      <c r="B137" s="126" t="s">
        <v>191</v>
      </c>
      <c r="C137" s="343" t="s">
        <v>403</v>
      </c>
      <c r="D137" s="343"/>
      <c r="E137" s="343"/>
      <c r="F137" s="343"/>
      <c r="G137" s="343"/>
      <c r="H137" s="343"/>
      <c r="I137" s="343"/>
      <c r="J137" s="343"/>
      <c r="K137" s="343"/>
      <c r="L137" s="343"/>
      <c r="M137" s="343"/>
    </row>
    <row r="138" spans="1:13" s="3" customFormat="1" ht="13.5" customHeight="1">
      <c r="A138" s="34"/>
      <c r="B138" s="126"/>
      <c r="C138" s="343"/>
      <c r="D138" s="343"/>
      <c r="E138" s="343"/>
      <c r="F138" s="343"/>
      <c r="G138" s="343"/>
      <c r="H138" s="343"/>
      <c r="I138" s="343"/>
      <c r="J138" s="343"/>
      <c r="K138" s="343"/>
      <c r="L138" s="343"/>
      <c r="M138" s="343"/>
    </row>
    <row r="139" spans="1:13" s="3" customFormat="1" ht="13.5" customHeight="1">
      <c r="A139" s="34"/>
      <c r="B139" s="126"/>
      <c r="C139" s="343"/>
      <c r="D139" s="343"/>
      <c r="E139" s="343"/>
      <c r="F139" s="343"/>
      <c r="G139" s="343"/>
      <c r="H139" s="343"/>
      <c r="I139" s="343"/>
      <c r="J139" s="343"/>
      <c r="K139" s="343"/>
      <c r="L139" s="343"/>
      <c r="M139" s="343"/>
    </row>
    <row r="140" spans="1:13" s="3" customFormat="1" ht="13.5" customHeight="1">
      <c r="A140" s="34"/>
      <c r="B140" s="126"/>
      <c r="C140" s="343"/>
      <c r="D140" s="343"/>
      <c r="E140" s="343"/>
      <c r="F140" s="343"/>
      <c r="G140" s="343"/>
      <c r="H140" s="343"/>
      <c r="I140" s="343"/>
      <c r="J140" s="343"/>
      <c r="K140" s="343"/>
      <c r="L140" s="343"/>
      <c r="M140" s="343"/>
    </row>
    <row r="141" spans="1:13" s="3" customFormat="1" ht="13.5" customHeight="1">
      <c r="A141" s="34"/>
      <c r="B141" s="126"/>
      <c r="C141" s="126"/>
      <c r="D141" s="126"/>
      <c r="E141" s="126"/>
      <c r="F141" s="126"/>
      <c r="G141" s="126"/>
      <c r="H141" s="126"/>
      <c r="I141" s="126"/>
      <c r="J141" s="126"/>
      <c r="K141" s="126"/>
      <c r="L141" s="126"/>
      <c r="M141" s="126"/>
    </row>
    <row r="142" spans="1:13" s="3" customFormat="1" ht="13.5" customHeight="1">
      <c r="A142" s="34"/>
      <c r="B142" s="126" t="s">
        <v>199</v>
      </c>
      <c r="C142" s="260" t="s">
        <v>293</v>
      </c>
      <c r="D142" s="260"/>
      <c r="E142" s="260"/>
      <c r="F142" s="260"/>
      <c r="G142" s="260"/>
      <c r="H142" s="260"/>
      <c r="I142" s="260"/>
      <c r="J142" s="260"/>
      <c r="K142" s="260"/>
      <c r="L142" s="260"/>
      <c r="M142" s="260"/>
    </row>
    <row r="143" spans="1:13" s="3" customFormat="1" ht="13.5" customHeight="1">
      <c r="A143" s="34"/>
      <c r="B143" s="126"/>
      <c r="C143" s="260"/>
      <c r="D143" s="260"/>
      <c r="E143" s="260"/>
      <c r="F143" s="260"/>
      <c r="G143" s="260"/>
      <c r="H143" s="260"/>
      <c r="I143" s="260"/>
      <c r="J143" s="260"/>
      <c r="K143" s="260"/>
      <c r="L143" s="260"/>
      <c r="M143" s="260"/>
    </row>
    <row r="144" spans="1:13" s="3" customFormat="1" ht="13.5" customHeight="1">
      <c r="A144" s="34"/>
      <c r="B144" s="126"/>
      <c r="C144" s="126"/>
      <c r="D144" s="126"/>
      <c r="E144" s="126"/>
      <c r="F144" s="126"/>
      <c r="G144" s="126"/>
      <c r="H144" s="126"/>
      <c r="I144" s="126"/>
      <c r="J144" s="126"/>
      <c r="K144" s="126"/>
      <c r="L144" s="126"/>
      <c r="M144" s="126"/>
    </row>
    <row r="145" spans="1:13" s="3" customFormat="1" ht="13.5" customHeight="1">
      <c r="A145" s="34"/>
      <c r="B145" s="126"/>
      <c r="C145" s="126" t="s">
        <v>178</v>
      </c>
      <c r="D145" s="31" t="s">
        <v>287</v>
      </c>
      <c r="E145" s="126"/>
      <c r="F145" s="152" t="s">
        <v>294</v>
      </c>
      <c r="G145" s="126"/>
      <c r="H145" s="126"/>
      <c r="I145" s="126"/>
      <c r="J145" s="126"/>
      <c r="K145" s="126"/>
      <c r="L145" s="126"/>
      <c r="M145" s="126"/>
    </row>
    <row r="146" spans="1:13" s="3" customFormat="1" ht="13.5" customHeight="1">
      <c r="A146" s="34"/>
      <c r="B146" s="126"/>
      <c r="C146" s="31"/>
      <c r="D146" s="31" t="s">
        <v>288</v>
      </c>
      <c r="E146" s="126"/>
      <c r="F146" s="31" t="s">
        <v>295</v>
      </c>
      <c r="G146" s="126"/>
      <c r="H146" s="126"/>
      <c r="I146" s="126"/>
      <c r="J146" s="126"/>
      <c r="K146" s="126"/>
      <c r="L146" s="126"/>
      <c r="M146" s="126"/>
    </row>
    <row r="147" spans="1:13" s="3" customFormat="1" ht="13.5" customHeight="1">
      <c r="A147" s="34"/>
      <c r="B147" s="126"/>
      <c r="C147" s="31"/>
      <c r="D147" s="31" t="s">
        <v>289</v>
      </c>
      <c r="E147" s="126"/>
      <c r="F147" s="31" t="s">
        <v>346</v>
      </c>
      <c r="G147" s="126"/>
      <c r="H147" s="126"/>
      <c r="I147" s="126"/>
      <c r="J147" s="126"/>
      <c r="K147" s="126"/>
      <c r="L147" s="126"/>
      <c r="M147" s="126"/>
    </row>
    <row r="148" spans="1:13" s="3" customFormat="1" ht="13.5" customHeight="1">
      <c r="A148" s="34"/>
      <c r="B148" s="126"/>
      <c r="C148" s="31"/>
      <c r="D148" s="31"/>
      <c r="E148" s="126"/>
      <c r="F148" s="31"/>
      <c r="G148" s="126"/>
      <c r="H148" s="126"/>
      <c r="I148" s="126"/>
      <c r="J148" s="126"/>
      <c r="K148" s="126"/>
      <c r="L148" s="126"/>
      <c r="M148" s="126"/>
    </row>
    <row r="149" spans="1:13" s="3" customFormat="1" ht="13.5" customHeight="1">
      <c r="A149" s="34"/>
      <c r="B149" s="126"/>
      <c r="C149" s="126" t="s">
        <v>179</v>
      </c>
      <c r="D149" s="31" t="s">
        <v>287</v>
      </c>
      <c r="E149" s="126"/>
      <c r="F149" s="152" t="s">
        <v>296</v>
      </c>
      <c r="G149" s="126"/>
      <c r="H149" s="126"/>
      <c r="I149" s="126"/>
      <c r="J149" s="126"/>
      <c r="K149" s="126"/>
      <c r="L149" s="126"/>
      <c r="M149" s="126"/>
    </row>
    <row r="150" spans="1:13" s="3" customFormat="1" ht="13.5" customHeight="1">
      <c r="A150" s="34"/>
      <c r="B150" s="126"/>
      <c r="C150" s="31"/>
      <c r="D150" s="31" t="s">
        <v>288</v>
      </c>
      <c r="E150" s="126"/>
      <c r="F150" s="326" t="s">
        <v>301</v>
      </c>
      <c r="G150" s="261"/>
      <c r="H150" s="261"/>
      <c r="I150" s="261"/>
      <c r="J150" s="261"/>
      <c r="K150" s="261"/>
      <c r="L150" s="261"/>
      <c r="M150" s="186"/>
    </row>
    <row r="151" spans="1:13" s="3" customFormat="1" ht="12.75">
      <c r="A151" s="34"/>
      <c r="B151" s="126"/>
      <c r="C151" s="31"/>
      <c r="D151" s="31"/>
      <c r="E151" s="126"/>
      <c r="F151" s="261"/>
      <c r="G151" s="261"/>
      <c r="H151" s="261"/>
      <c r="I151" s="261"/>
      <c r="J151" s="261"/>
      <c r="K151" s="261"/>
      <c r="L151" s="261"/>
      <c r="M151" s="186"/>
    </row>
    <row r="152" spans="1:13" s="3" customFormat="1" ht="12">
      <c r="A152" s="81"/>
      <c r="B152" s="126"/>
      <c r="C152" s="31"/>
      <c r="D152" s="31" t="s">
        <v>289</v>
      </c>
      <c r="E152" s="126"/>
      <c r="F152" s="31" t="s">
        <v>347</v>
      </c>
      <c r="G152" s="126"/>
      <c r="H152" s="126"/>
      <c r="I152" s="126"/>
      <c r="J152" s="126"/>
      <c r="K152" s="126"/>
      <c r="L152" s="126"/>
      <c r="M152" s="126"/>
    </row>
    <row r="153" spans="1:13" s="3" customFormat="1" ht="12">
      <c r="A153" s="34"/>
      <c r="B153" s="126"/>
      <c r="C153" s="31"/>
      <c r="D153" s="31"/>
      <c r="E153" s="126"/>
      <c r="F153" s="31"/>
      <c r="G153" s="126"/>
      <c r="H153" s="126"/>
      <c r="I153" s="126"/>
      <c r="J153" s="126"/>
      <c r="K153" s="126"/>
      <c r="L153" s="126"/>
      <c r="M153" s="126"/>
    </row>
    <row r="154" spans="1:13" s="3" customFormat="1" ht="12">
      <c r="A154" s="81"/>
      <c r="B154" s="126"/>
      <c r="C154" s="31"/>
      <c r="D154" s="31"/>
      <c r="E154" s="126"/>
      <c r="F154" s="31"/>
      <c r="G154" s="126"/>
      <c r="H154" s="126"/>
      <c r="I154" s="126"/>
      <c r="J154" s="126"/>
      <c r="K154" s="126"/>
      <c r="L154" s="126"/>
      <c r="M154" s="126"/>
    </row>
    <row r="155" spans="1:13" s="3" customFormat="1" ht="12">
      <c r="A155" s="81" t="s">
        <v>230</v>
      </c>
      <c r="B155" s="83" t="s">
        <v>184</v>
      </c>
      <c r="C155" s="31"/>
      <c r="D155" s="31"/>
      <c r="E155" s="31"/>
      <c r="F155" s="31"/>
      <c r="G155" s="31"/>
      <c r="H155" s="31"/>
      <c r="I155" s="126"/>
      <c r="J155" s="126"/>
      <c r="K155" s="126"/>
      <c r="L155" s="126"/>
      <c r="M155" s="126"/>
    </row>
    <row r="156" spans="1:13" s="3" customFormat="1" ht="12">
      <c r="A156" s="34"/>
      <c r="B156" s="31" t="s">
        <v>185</v>
      </c>
      <c r="C156" s="31"/>
      <c r="D156" s="31"/>
      <c r="E156" s="31"/>
      <c r="F156" s="31"/>
      <c r="G156" s="31"/>
      <c r="H156" s="31"/>
      <c r="I156" s="126"/>
      <c r="J156" s="126"/>
      <c r="K156" s="126"/>
      <c r="L156" s="126"/>
      <c r="M156" s="126"/>
    </row>
    <row r="157" spans="1:13" s="3" customFormat="1" ht="12">
      <c r="A157" s="34"/>
      <c r="B157" s="31"/>
      <c r="C157" s="31"/>
      <c r="D157" s="31"/>
      <c r="E157" s="31"/>
      <c r="F157" s="31"/>
      <c r="G157" s="31"/>
      <c r="H157" s="31"/>
      <c r="I157" s="126"/>
      <c r="J157" s="126"/>
      <c r="K157" s="126"/>
      <c r="L157" s="126"/>
      <c r="M157" s="126"/>
    </row>
    <row r="158" spans="1:13" s="3" customFormat="1" ht="12">
      <c r="A158" s="81" t="s">
        <v>231</v>
      </c>
      <c r="B158" s="83" t="s">
        <v>186</v>
      </c>
      <c r="C158" s="31"/>
      <c r="D158" s="31"/>
      <c r="E158" s="31"/>
      <c r="F158" s="31"/>
      <c r="G158" s="31"/>
      <c r="H158" s="31"/>
      <c r="I158" s="126"/>
      <c r="J158" s="126"/>
      <c r="K158" s="126"/>
      <c r="L158" s="126"/>
      <c r="M158" s="126"/>
    </row>
    <row r="159" spans="1:13" s="3" customFormat="1" ht="12">
      <c r="A159" s="34"/>
      <c r="B159" s="31" t="s">
        <v>180</v>
      </c>
      <c r="C159" s="31"/>
      <c r="D159" s="31"/>
      <c r="E159" s="31"/>
      <c r="F159" s="31"/>
      <c r="G159" s="31"/>
      <c r="H159" s="31"/>
      <c r="I159" s="126"/>
      <c r="J159" s="152"/>
      <c r="K159" s="126"/>
      <c r="L159" s="126"/>
      <c r="M159" s="126"/>
    </row>
    <row r="160" spans="1:13" s="3" customFormat="1" ht="12">
      <c r="A160" s="34"/>
      <c r="B160" s="31"/>
      <c r="C160" s="31"/>
      <c r="D160" s="31"/>
      <c r="E160" s="31"/>
      <c r="F160" s="31"/>
      <c r="G160" s="31"/>
      <c r="H160" s="31"/>
      <c r="I160" s="31"/>
      <c r="J160" s="31"/>
      <c r="K160" s="31"/>
      <c r="L160" s="31"/>
      <c r="M160" s="31"/>
    </row>
    <row r="161" spans="1:13" s="3" customFormat="1" ht="12">
      <c r="A161" s="81" t="s">
        <v>232</v>
      </c>
      <c r="B161" s="83" t="s">
        <v>228</v>
      </c>
      <c r="C161" s="31"/>
      <c r="D161" s="31"/>
      <c r="E161" s="31"/>
      <c r="F161" s="31"/>
      <c r="G161" s="31"/>
      <c r="H161" s="31"/>
      <c r="I161" s="31"/>
      <c r="J161" s="31"/>
      <c r="K161" s="31"/>
      <c r="L161" s="31"/>
      <c r="M161" s="31"/>
    </row>
    <row r="162" spans="1:13" s="3" customFormat="1" ht="12">
      <c r="A162" s="34"/>
      <c r="B162" s="31" t="s">
        <v>71</v>
      </c>
      <c r="C162" s="31"/>
      <c r="D162" s="31"/>
      <c r="E162" s="31"/>
      <c r="F162" s="31"/>
      <c r="G162" s="31"/>
      <c r="H162" s="31"/>
      <c r="I162" s="31"/>
      <c r="J162" s="31"/>
      <c r="K162" s="31"/>
      <c r="L162" s="31"/>
      <c r="M162" s="31"/>
    </row>
    <row r="163" spans="1:13" s="3" customFormat="1" ht="12">
      <c r="A163" s="34"/>
      <c r="B163" s="31"/>
      <c r="C163" s="31"/>
      <c r="D163" s="31"/>
      <c r="E163" s="31"/>
      <c r="F163" s="31"/>
      <c r="G163" s="31"/>
      <c r="H163" s="31"/>
      <c r="I163" s="31"/>
      <c r="J163" s="31"/>
      <c r="K163" s="31"/>
      <c r="L163" s="31"/>
      <c r="M163" s="31"/>
    </row>
    <row r="164" spans="1:13" s="3" customFormat="1" ht="12">
      <c r="A164" s="81" t="s">
        <v>233</v>
      </c>
      <c r="B164" s="83" t="s">
        <v>76</v>
      </c>
      <c r="C164" s="31"/>
      <c r="D164" s="31"/>
      <c r="E164" s="31"/>
      <c r="F164" s="31"/>
      <c r="G164" s="31"/>
      <c r="H164" s="31"/>
      <c r="I164" s="31"/>
      <c r="J164" s="31"/>
      <c r="K164" s="31"/>
      <c r="L164" s="31"/>
      <c r="M164" s="31"/>
    </row>
    <row r="165" spans="1:13" s="3" customFormat="1" ht="12">
      <c r="A165" s="30"/>
      <c r="B165" s="31"/>
      <c r="C165" s="31"/>
      <c r="D165" s="31"/>
      <c r="E165" s="31"/>
      <c r="G165" s="26" t="s">
        <v>329</v>
      </c>
      <c r="H165" s="26" t="s">
        <v>330</v>
      </c>
      <c r="I165" s="22"/>
      <c r="J165" s="26" t="s">
        <v>331</v>
      </c>
      <c r="K165" s="26" t="s">
        <v>330</v>
      </c>
      <c r="L165" s="31"/>
      <c r="M165" s="31"/>
    </row>
    <row r="166" spans="1:13" s="3" customFormat="1" ht="12">
      <c r="A166" s="30"/>
      <c r="B166" s="31"/>
      <c r="C166" s="31"/>
      <c r="D166" s="31"/>
      <c r="E166" s="31"/>
      <c r="G166" s="26" t="s">
        <v>332</v>
      </c>
      <c r="H166" s="26" t="s">
        <v>333</v>
      </c>
      <c r="I166" s="22"/>
      <c r="J166" s="26" t="s">
        <v>332</v>
      </c>
      <c r="K166" s="26" t="s">
        <v>0</v>
      </c>
      <c r="L166" s="31"/>
      <c r="M166" s="31"/>
    </row>
    <row r="167" spans="1:13" s="3" customFormat="1" ht="12">
      <c r="A167" s="30"/>
      <c r="B167" s="31"/>
      <c r="C167" s="31"/>
      <c r="D167" s="31"/>
      <c r="E167" s="31"/>
      <c r="G167" s="26" t="s">
        <v>1</v>
      </c>
      <c r="H167" s="26" t="s">
        <v>1</v>
      </c>
      <c r="I167" s="22"/>
      <c r="J167" s="26" t="s">
        <v>2</v>
      </c>
      <c r="K167" s="26" t="s">
        <v>306</v>
      </c>
      <c r="L167" s="31"/>
      <c r="M167" s="31"/>
    </row>
    <row r="168" spans="1:13" s="3" customFormat="1" ht="12">
      <c r="A168" s="30"/>
      <c r="B168" s="31"/>
      <c r="C168" s="31"/>
      <c r="D168" s="31"/>
      <c r="E168" s="31"/>
      <c r="G168" s="65">
        <v>39568</v>
      </c>
      <c r="H168" s="65">
        <v>39202</v>
      </c>
      <c r="I168" s="47"/>
      <c r="J168" s="65">
        <v>39568</v>
      </c>
      <c r="K168" s="65">
        <v>39202</v>
      </c>
      <c r="L168" s="31"/>
      <c r="M168" s="31"/>
    </row>
    <row r="169" spans="1:13" s="3" customFormat="1" ht="12">
      <c r="A169" s="30"/>
      <c r="B169" s="30" t="s">
        <v>72</v>
      </c>
      <c r="C169" s="83" t="s">
        <v>73</v>
      </c>
      <c r="D169" s="31"/>
      <c r="E169" s="31"/>
      <c r="G169" s="2"/>
      <c r="H169" s="2"/>
      <c r="I169" s="22"/>
      <c r="J169" s="2"/>
      <c r="K169" s="2"/>
      <c r="L169" s="31"/>
      <c r="M169" s="31"/>
    </row>
    <row r="170" spans="1:13" s="3" customFormat="1" ht="27" customHeight="1">
      <c r="A170" s="30"/>
      <c r="B170" s="31"/>
      <c r="C170" s="336" t="s">
        <v>392</v>
      </c>
      <c r="D170" s="336"/>
      <c r="E170" s="336"/>
      <c r="G170" s="181">
        <f>'Income St'!C37</f>
        <v>9.999999999999636</v>
      </c>
      <c r="H170" s="181">
        <f>'Income St'!D37</f>
        <v>720</v>
      </c>
      <c r="I170" s="182"/>
      <c r="J170" s="181">
        <f>'Income St'!F37</f>
        <v>10</v>
      </c>
      <c r="K170" s="181">
        <f>'Income St'!G37</f>
        <v>720</v>
      </c>
      <c r="L170" s="31"/>
      <c r="M170" s="31"/>
    </row>
    <row r="171" spans="1:13" s="3" customFormat="1" ht="26.25" customHeight="1">
      <c r="A171" s="30"/>
      <c r="B171" s="31"/>
      <c r="C171" s="335" t="s">
        <v>99</v>
      </c>
      <c r="D171" s="335"/>
      <c r="E171" s="335"/>
      <c r="F171" s="340"/>
      <c r="G171" s="181">
        <f>ROUND(+Reference!F35/1000,0)</f>
        <v>225000</v>
      </c>
      <c r="H171" s="60">
        <f>+ROUND(Reference!F23/1000,0)</f>
        <v>225000</v>
      </c>
      <c r="I171" s="182"/>
      <c r="J171" s="181">
        <f>ROUND(+Reference!L39/1000,0)</f>
        <v>225000</v>
      </c>
      <c r="K171" s="60">
        <f>+ROUND(Reference!L32/1000,0)</f>
        <v>225000</v>
      </c>
      <c r="L171" s="31"/>
      <c r="M171" s="31"/>
    </row>
    <row r="172" spans="1:13" s="3" customFormat="1" ht="27" customHeight="1">
      <c r="A172" s="30"/>
      <c r="B172" s="31"/>
      <c r="C172" s="335" t="s">
        <v>88</v>
      </c>
      <c r="D172" s="335"/>
      <c r="E172" s="335"/>
      <c r="G172" s="183">
        <f>+G170/G171*100</f>
        <v>0.004444444444444283</v>
      </c>
      <c r="H172" s="124">
        <f>+H170/H171*100</f>
        <v>0.32</v>
      </c>
      <c r="I172" s="182"/>
      <c r="J172" s="183">
        <f>+J170/J171*100</f>
        <v>0.0044444444444444444</v>
      </c>
      <c r="K172" s="124">
        <f>+K170/K171*100</f>
        <v>0.32</v>
      </c>
      <c r="L172" s="31"/>
      <c r="M172" s="31"/>
    </row>
    <row r="173" spans="1:13" s="3" customFormat="1" ht="12">
      <c r="A173" s="30"/>
      <c r="B173" s="31"/>
      <c r="C173" s="31"/>
      <c r="D173" s="31"/>
      <c r="E173" s="31"/>
      <c r="G173" s="31"/>
      <c r="H173" s="31"/>
      <c r="I173" s="31"/>
      <c r="J173" s="31"/>
      <c r="K173" s="31"/>
      <c r="L173" s="31"/>
      <c r="M173" s="31"/>
    </row>
    <row r="174" spans="1:13" s="3" customFormat="1" ht="12">
      <c r="A174" s="30"/>
      <c r="B174" s="31"/>
      <c r="C174" s="31"/>
      <c r="D174" s="31"/>
      <c r="E174" s="31"/>
      <c r="G174" s="31"/>
      <c r="H174" s="31"/>
      <c r="I174" s="31"/>
      <c r="J174" s="31"/>
      <c r="K174" s="31"/>
      <c r="L174" s="31"/>
      <c r="M174" s="31"/>
    </row>
    <row r="175" spans="1:13" s="3" customFormat="1" ht="12">
      <c r="A175" s="30"/>
      <c r="B175" s="30" t="s">
        <v>74</v>
      </c>
      <c r="C175" s="83" t="s">
        <v>75</v>
      </c>
      <c r="D175" s="31"/>
      <c r="E175" s="31"/>
      <c r="G175" s="85"/>
      <c r="H175" s="86"/>
      <c r="I175" s="86"/>
      <c r="J175" s="85"/>
      <c r="K175" s="86"/>
      <c r="L175" s="31"/>
      <c r="M175" s="31"/>
    </row>
    <row r="176" spans="1:13" s="3" customFormat="1" ht="27" customHeight="1">
      <c r="A176" s="30"/>
      <c r="B176" s="31"/>
      <c r="C176" s="336" t="s">
        <v>392</v>
      </c>
      <c r="D176" s="336"/>
      <c r="E176" s="336"/>
      <c r="G176" s="181">
        <f>+G170</f>
        <v>9.999999999999636</v>
      </c>
      <c r="H176" s="60">
        <f>+H170</f>
        <v>720</v>
      </c>
      <c r="I176" s="182"/>
      <c r="J176" s="181">
        <f>+J170</f>
        <v>10</v>
      </c>
      <c r="K176" s="60">
        <f>+K170</f>
        <v>720</v>
      </c>
      <c r="L176" s="31"/>
      <c r="M176" s="31"/>
    </row>
    <row r="177" spans="1:13" s="3" customFormat="1" ht="28.5" customHeight="1">
      <c r="A177" s="30"/>
      <c r="B177" s="31"/>
      <c r="C177" s="335" t="s">
        <v>99</v>
      </c>
      <c r="D177" s="335"/>
      <c r="E177" s="335"/>
      <c r="F177" s="340"/>
      <c r="G177" s="181">
        <f>+G171</f>
        <v>225000</v>
      </c>
      <c r="H177" s="60">
        <f>+H171</f>
        <v>225000</v>
      </c>
      <c r="I177" s="182"/>
      <c r="J177" s="181">
        <f>+J171</f>
        <v>225000</v>
      </c>
      <c r="K177" s="60">
        <f>+K171</f>
        <v>225000</v>
      </c>
      <c r="L177" s="31"/>
      <c r="M177" s="31"/>
    </row>
    <row r="178" spans="1:13" s="3" customFormat="1" ht="12">
      <c r="A178" s="30"/>
      <c r="B178" s="31"/>
      <c r="C178" s="88" t="s">
        <v>235</v>
      </c>
      <c r="D178" s="127"/>
      <c r="E178" s="127"/>
      <c r="G178" s="181"/>
      <c r="H178" s="60"/>
      <c r="I178" s="182"/>
      <c r="J178" s="181"/>
      <c r="K178" s="60"/>
      <c r="L178" s="31"/>
      <c r="M178" s="31"/>
    </row>
    <row r="179" spans="1:13" s="3" customFormat="1" ht="12">
      <c r="A179" s="30"/>
      <c r="B179" s="31"/>
      <c r="C179" s="335" t="s">
        <v>236</v>
      </c>
      <c r="D179" s="340"/>
      <c r="E179" s="340"/>
      <c r="F179" s="340"/>
      <c r="G179" s="181"/>
      <c r="H179" s="60"/>
      <c r="I179" s="182"/>
      <c r="J179" s="181"/>
      <c r="K179" s="60"/>
      <c r="L179" s="31"/>
      <c r="M179" s="31"/>
    </row>
    <row r="180" spans="1:13" s="3" customFormat="1" ht="14.25" customHeight="1">
      <c r="A180" s="30"/>
      <c r="B180" s="31"/>
      <c r="C180" s="340"/>
      <c r="D180" s="340"/>
      <c r="E180" s="340"/>
      <c r="F180" s="340"/>
      <c r="G180" s="245">
        <v>16075</v>
      </c>
      <c r="H180" s="246">
        <v>22500</v>
      </c>
      <c r="I180" s="247"/>
      <c r="J180" s="245">
        <v>16075</v>
      </c>
      <c r="K180" s="60">
        <v>22500</v>
      </c>
      <c r="L180" s="31"/>
      <c r="M180" s="31"/>
    </row>
    <row r="181" spans="1:13" s="3" customFormat="1" ht="25.5" customHeight="1">
      <c r="A181" s="30"/>
      <c r="B181" s="31"/>
      <c r="C181" s="340" t="s">
        <v>237</v>
      </c>
      <c r="D181" s="340"/>
      <c r="E181" s="340"/>
      <c r="F181" s="340"/>
      <c r="G181" s="234">
        <f>SUM(G177:G180)</f>
        <v>241075</v>
      </c>
      <c r="H181" s="235">
        <f>SUM(H177:H180)</f>
        <v>247500</v>
      </c>
      <c r="I181" s="182"/>
      <c r="J181" s="234">
        <f>SUM(J177:J180)</f>
        <v>241075</v>
      </c>
      <c r="K181" s="235">
        <f>SUM(K177:K180)</f>
        <v>247500</v>
      </c>
      <c r="L181" s="31"/>
      <c r="M181" s="31"/>
    </row>
    <row r="182" spans="1:13" s="3" customFormat="1" ht="30.75" customHeight="1">
      <c r="A182" s="30"/>
      <c r="B182" s="31"/>
      <c r="C182" s="335" t="s">
        <v>238</v>
      </c>
      <c r="D182" s="335"/>
      <c r="E182" s="335"/>
      <c r="G182" s="183">
        <f>+G176/G181*100</f>
        <v>0.004148086695011775</v>
      </c>
      <c r="H182" s="124">
        <f>+H176/H181*100</f>
        <v>0.2909090909090909</v>
      </c>
      <c r="I182" s="182"/>
      <c r="J182" s="183">
        <f>+J176/J181*100</f>
        <v>0.004148086695011926</v>
      </c>
      <c r="K182" s="124">
        <f>+K176/K181*100</f>
        <v>0.2909090909090909</v>
      </c>
      <c r="L182" s="31"/>
      <c r="M182" s="31"/>
    </row>
    <row r="183" spans="1:13" s="3" customFormat="1" ht="12">
      <c r="A183" s="30"/>
      <c r="B183" s="30"/>
      <c r="C183" s="31"/>
      <c r="D183" s="31"/>
      <c r="E183" s="31"/>
      <c r="G183" s="85"/>
      <c r="H183" s="86"/>
      <c r="I183" s="86"/>
      <c r="J183" s="85"/>
      <c r="K183" s="86"/>
      <c r="L183" s="31"/>
      <c r="M183" s="31"/>
    </row>
    <row r="184" spans="1:13" s="3" customFormat="1" ht="12.75">
      <c r="A184" s="30"/>
      <c r="B184" s="30"/>
      <c r="C184" s="339"/>
      <c r="D184" s="271"/>
      <c r="E184" s="271"/>
      <c r="F184" s="271"/>
      <c r="G184" s="271"/>
      <c r="H184" s="271"/>
      <c r="I184" s="271"/>
      <c r="J184" s="271"/>
      <c r="K184" s="271"/>
      <c r="L184" s="271"/>
      <c r="M184" s="271"/>
    </row>
    <row r="185" spans="1:13" s="3" customFormat="1" ht="12">
      <c r="A185" s="30"/>
      <c r="B185" s="31"/>
      <c r="C185" s="31"/>
      <c r="D185" s="31"/>
      <c r="E185" s="31"/>
      <c r="F185" s="31"/>
      <c r="G185" s="31"/>
      <c r="H185" s="31"/>
      <c r="I185" s="31"/>
      <c r="J185" s="31"/>
      <c r="K185" s="31"/>
      <c r="L185" s="31"/>
      <c r="M185" s="31"/>
    </row>
    <row r="186" spans="1:2" s="3" customFormat="1" ht="12">
      <c r="A186" s="87" t="s">
        <v>234</v>
      </c>
      <c r="B186" s="23" t="s">
        <v>241</v>
      </c>
    </row>
    <row r="187" spans="1:13" s="3" customFormat="1" ht="12">
      <c r="A187" s="30"/>
      <c r="B187" s="301" t="s">
        <v>337</v>
      </c>
      <c r="C187" s="333"/>
      <c r="D187" s="333"/>
      <c r="E187" s="333"/>
      <c r="F187" s="333"/>
      <c r="G187" s="333"/>
      <c r="H187" s="333"/>
      <c r="I187" s="333"/>
      <c r="J187" s="333"/>
      <c r="K187" s="333"/>
      <c r="L187" s="333"/>
      <c r="M187" s="333"/>
    </row>
    <row r="188" spans="2:13" ht="12">
      <c r="B188" s="333"/>
      <c r="C188" s="333"/>
      <c r="D188" s="333"/>
      <c r="E188" s="333"/>
      <c r="F188" s="333"/>
      <c r="G188" s="333"/>
      <c r="H188" s="333"/>
      <c r="I188" s="333"/>
      <c r="J188" s="333"/>
      <c r="K188" s="333"/>
      <c r="L188" s="333"/>
      <c r="M188" s="333"/>
    </row>
    <row r="189" spans="2:3" ht="12">
      <c r="B189" s="128"/>
      <c r="C189" s="128"/>
    </row>
    <row r="190" spans="2:3" ht="12">
      <c r="B190" s="128"/>
      <c r="C190" s="128"/>
    </row>
    <row r="191" spans="2:3" ht="12">
      <c r="B191" s="128"/>
      <c r="C191" s="128"/>
    </row>
    <row r="192" spans="2:3" ht="12">
      <c r="B192" s="128"/>
      <c r="C192" s="128"/>
    </row>
    <row r="193" spans="2:3" ht="12">
      <c r="B193" s="128"/>
      <c r="C193" s="128"/>
    </row>
    <row r="208" spans="1:20" s="3" customFormat="1" ht="12.75">
      <c r="A208" s="30"/>
      <c r="B208" s="31"/>
      <c r="C208" s="31"/>
      <c r="D208" s="31"/>
      <c r="E208" s="31"/>
      <c r="F208" s="31"/>
      <c r="G208" s="31"/>
      <c r="H208" s="31"/>
      <c r="I208" s="31"/>
      <c r="J208" s="31"/>
      <c r="K208" s="31"/>
      <c r="N208"/>
      <c r="O208"/>
      <c r="P208"/>
      <c r="Q208"/>
      <c r="R208"/>
      <c r="S208"/>
      <c r="T208"/>
    </row>
    <row r="209" spans="1:20" s="3" customFormat="1" ht="12.75">
      <c r="A209" s="30"/>
      <c r="B209" s="31"/>
      <c r="C209" s="31"/>
      <c r="D209" s="31"/>
      <c r="E209" s="31"/>
      <c r="F209" s="31"/>
      <c r="G209" s="31"/>
      <c r="H209" s="31"/>
      <c r="I209" s="31"/>
      <c r="J209" s="31"/>
      <c r="K209" s="31"/>
      <c r="N209"/>
      <c r="O209"/>
      <c r="P209"/>
      <c r="Q209"/>
      <c r="R209"/>
      <c r="S209"/>
      <c r="T209"/>
    </row>
    <row r="210" spans="14:20" s="3" customFormat="1" ht="12.75">
      <c r="N210"/>
      <c r="O210"/>
      <c r="P210"/>
      <c r="Q210"/>
      <c r="R210"/>
      <c r="S210"/>
      <c r="T210"/>
    </row>
    <row r="211" spans="14:20" s="3" customFormat="1" ht="12.75">
      <c r="N211"/>
      <c r="O211"/>
      <c r="P211"/>
      <c r="Q211"/>
      <c r="R211"/>
      <c r="S211"/>
      <c r="T211"/>
    </row>
    <row r="212" spans="14:20" s="3" customFormat="1" ht="12.75">
      <c r="N212"/>
      <c r="O212"/>
      <c r="P212"/>
      <c r="Q212"/>
      <c r="R212"/>
      <c r="S212"/>
      <c r="T212"/>
    </row>
    <row r="213" spans="14:20" s="3" customFormat="1" ht="12.75">
      <c r="N213"/>
      <c r="O213"/>
      <c r="P213"/>
      <c r="Q213"/>
      <c r="R213"/>
      <c r="S213"/>
      <c r="T213"/>
    </row>
    <row r="214" spans="14:20" s="3" customFormat="1" ht="12.75">
      <c r="N214"/>
      <c r="O214"/>
      <c r="P214"/>
      <c r="Q214"/>
      <c r="R214"/>
      <c r="S214"/>
      <c r="T214"/>
    </row>
    <row r="215" spans="14:20" s="3" customFormat="1" ht="12.75">
      <c r="N215"/>
      <c r="O215"/>
      <c r="P215"/>
      <c r="Q215"/>
      <c r="R215"/>
      <c r="S215"/>
      <c r="T215"/>
    </row>
    <row r="216" spans="14:20" s="3" customFormat="1" ht="12.75">
      <c r="N216"/>
      <c r="O216"/>
      <c r="P216"/>
      <c r="Q216"/>
      <c r="R216"/>
      <c r="S216"/>
      <c r="T216"/>
    </row>
    <row r="217" spans="14:20" s="3" customFormat="1" ht="12.75">
      <c r="N217"/>
      <c r="O217"/>
      <c r="P217"/>
      <c r="Q217"/>
      <c r="R217"/>
      <c r="S217"/>
      <c r="T217"/>
    </row>
    <row r="218" spans="14:20" s="3" customFormat="1" ht="12.75">
      <c r="N218"/>
      <c r="O218"/>
      <c r="P218"/>
      <c r="Q218"/>
      <c r="R218"/>
      <c r="S218"/>
      <c r="T218"/>
    </row>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sheetData>
  <mergeCells count="38">
    <mergeCell ref="A5:M5"/>
    <mergeCell ref="B24:M26"/>
    <mergeCell ref="B11:M12"/>
    <mergeCell ref="B14:M17"/>
    <mergeCell ref="B19:M20"/>
    <mergeCell ref="A1:M1"/>
    <mergeCell ref="A2:M2"/>
    <mergeCell ref="A3:M3"/>
    <mergeCell ref="A4:M4"/>
    <mergeCell ref="B86:M87"/>
    <mergeCell ref="B103:L103"/>
    <mergeCell ref="C114:M116"/>
    <mergeCell ref="C179:F180"/>
    <mergeCell ref="C177:F177"/>
    <mergeCell ref="C171:F171"/>
    <mergeCell ref="C137:M140"/>
    <mergeCell ref="C142:M143"/>
    <mergeCell ref="F150:L151"/>
    <mergeCell ref="C133:M135"/>
    <mergeCell ref="B187:M188"/>
    <mergeCell ref="B76:M77"/>
    <mergeCell ref="C172:E172"/>
    <mergeCell ref="B83:M83"/>
    <mergeCell ref="C170:E170"/>
    <mergeCell ref="C176:E176"/>
    <mergeCell ref="C182:E182"/>
    <mergeCell ref="B111:M113"/>
    <mergeCell ref="C184:M184"/>
    <mergeCell ref="C181:F181"/>
    <mergeCell ref="B60:M60"/>
    <mergeCell ref="B80:M80"/>
    <mergeCell ref="B71:M73"/>
    <mergeCell ref="B28:M30"/>
    <mergeCell ref="B31:M34"/>
    <mergeCell ref="B39:M44"/>
    <mergeCell ref="B74:M74"/>
    <mergeCell ref="B45:M49"/>
    <mergeCell ref="B50:M53"/>
  </mergeCells>
  <printOptions/>
  <pageMargins left="0.24" right="0.18" top="0.7874015748031497" bottom="0.7874015748031497" header="0.5118110236220472" footer="0.5118110236220472"/>
  <pageSetup horizontalDpi="600" verticalDpi="600" orientation="portrait" paperSize="9" scale="88" r:id="rId1"/>
  <rowBreaks count="3" manualBreakCount="3">
    <brk id="57" max="12" man="1"/>
    <brk id="108" max="12" man="1"/>
    <brk id="153" max="12" man="1"/>
  </rowBreaks>
</worksheet>
</file>

<file path=xl/worksheets/sheet9.xml><?xml version="1.0" encoding="utf-8"?>
<worksheet xmlns="http://schemas.openxmlformats.org/spreadsheetml/2006/main" xmlns:r="http://schemas.openxmlformats.org/officeDocument/2006/relationships">
  <dimension ref="A1:N59"/>
  <sheetViews>
    <sheetView workbookViewId="0" topLeftCell="A10">
      <selection activeCell="L39" sqref="L39"/>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91" t="s">
        <v>156</v>
      </c>
      <c r="B2" s="3"/>
      <c r="C2" s="3"/>
      <c r="D2" s="3"/>
      <c r="E2" s="3"/>
      <c r="F2" s="3"/>
      <c r="I2" s="101" t="s">
        <v>157</v>
      </c>
    </row>
    <row r="3" spans="1:12" ht="12.75">
      <c r="A3" s="98"/>
      <c r="B3" s="1"/>
      <c r="C3" s="5" t="s">
        <v>126</v>
      </c>
      <c r="D3" s="5" t="s">
        <v>127</v>
      </c>
      <c r="E3" s="5" t="s">
        <v>98</v>
      </c>
      <c r="F3" s="5" t="s">
        <v>128</v>
      </c>
      <c r="I3" s="5" t="s">
        <v>126</v>
      </c>
      <c r="J3" s="5" t="s">
        <v>127</v>
      </c>
      <c r="K3" s="5" t="s">
        <v>98</v>
      </c>
      <c r="L3" s="5" t="s">
        <v>128</v>
      </c>
    </row>
    <row r="4" spans="1:12" ht="12.75">
      <c r="A4" s="98">
        <v>38384</v>
      </c>
      <c r="B4" s="1" t="s">
        <v>125</v>
      </c>
      <c r="C4" s="52">
        <v>2</v>
      </c>
      <c r="D4" s="52">
        <f>+C4</f>
        <v>2</v>
      </c>
      <c r="E4" s="52">
        <f>+A5-A4+1</f>
        <v>21</v>
      </c>
      <c r="F4" s="52">
        <f>+E4/$E$8*D4</f>
        <v>0.47191011235955055</v>
      </c>
      <c r="I4" s="102">
        <f>+C4</f>
        <v>2</v>
      </c>
      <c r="J4" s="102">
        <f>+D4</f>
        <v>2</v>
      </c>
      <c r="K4" s="105">
        <f>+A5-A4+1</f>
        <v>21</v>
      </c>
      <c r="L4" s="104">
        <f>+K4/K20*J4</f>
        <v>0.11506849315068493</v>
      </c>
    </row>
    <row r="5" spans="1:12" ht="12.75">
      <c r="A5" s="98">
        <v>38404</v>
      </c>
      <c r="B5" s="1" t="s">
        <v>152</v>
      </c>
      <c r="C5" s="52">
        <v>18</v>
      </c>
      <c r="D5" s="52">
        <f>+C5+D4</f>
        <v>20</v>
      </c>
      <c r="E5" s="52">
        <f>+A6-A5</f>
        <v>7</v>
      </c>
      <c r="F5" s="52">
        <f>+E5/$E$8*D5</f>
        <v>1.5730337078651684</v>
      </c>
      <c r="I5" s="102">
        <f>+C5</f>
        <v>18</v>
      </c>
      <c r="J5" s="102">
        <f>+I5+J4</f>
        <v>20</v>
      </c>
      <c r="K5" s="105">
        <f>+A6-A5</f>
        <v>7</v>
      </c>
      <c r="L5" s="104">
        <f>+K5/K20*J5</f>
        <v>0.3835616438356165</v>
      </c>
    </row>
    <row r="6" spans="1:12" ht="12.75">
      <c r="A6" s="98">
        <v>38411</v>
      </c>
      <c r="B6" s="1" t="s">
        <v>153</v>
      </c>
      <c r="C6" s="52">
        <v>56035096</v>
      </c>
      <c r="D6" s="52">
        <f>+C6+D5</f>
        <v>56035116</v>
      </c>
      <c r="E6" s="52">
        <f>+A7-A6</f>
        <v>61</v>
      </c>
      <c r="F6" s="52">
        <f>+E6/$E$8*D6</f>
        <v>38406090.741573036</v>
      </c>
      <c r="I6" s="102">
        <f>+C6</f>
        <v>56035096</v>
      </c>
      <c r="J6" s="102">
        <f>+I6+J5</f>
        <v>56035116</v>
      </c>
      <c r="K6" s="105">
        <f>+A10-A6</f>
        <v>144</v>
      </c>
      <c r="L6" s="104">
        <f>+K6/K20*J6</f>
        <v>22107004.66849315</v>
      </c>
    </row>
    <row r="7" spans="1:12" ht="12.75">
      <c r="A7" s="98">
        <v>38472</v>
      </c>
      <c r="B7" s="1" t="s">
        <v>154</v>
      </c>
      <c r="C7" s="52">
        <v>0</v>
      </c>
      <c r="D7" s="52">
        <f>+C7+D6</f>
        <v>56035116</v>
      </c>
      <c r="E7" s="52"/>
      <c r="F7" s="52">
        <f>+E7/$E$8*D7</f>
        <v>0</v>
      </c>
      <c r="I7" s="103"/>
      <c r="J7" s="103"/>
      <c r="K7" s="105"/>
      <c r="L7" s="104"/>
    </row>
    <row r="8" spans="1:12" ht="12.75">
      <c r="A8" s="98"/>
      <c r="B8" s="1"/>
      <c r="C8" s="1"/>
      <c r="D8" s="52"/>
      <c r="E8" s="100">
        <f>SUM(E4:E7)</f>
        <v>89</v>
      </c>
      <c r="F8" s="114">
        <f>SUM(F4:F7)</f>
        <v>38406092.78651685</v>
      </c>
      <c r="G8" s="101" t="s">
        <v>239</v>
      </c>
      <c r="H8" s="101"/>
      <c r="I8" s="103"/>
      <c r="J8" s="103"/>
      <c r="K8" s="105"/>
      <c r="L8" s="104"/>
    </row>
    <row r="9" spans="1:12" ht="12.75">
      <c r="A9" s="98">
        <v>38473</v>
      </c>
      <c r="B9" s="1" t="s">
        <v>125</v>
      </c>
      <c r="C9" s="74">
        <f>+D7</f>
        <v>56035116</v>
      </c>
      <c r="D9" s="52">
        <f>+C9</f>
        <v>56035116</v>
      </c>
      <c r="E9" s="72">
        <f>+A10-A9+1</f>
        <v>83</v>
      </c>
      <c r="F9" s="24">
        <f>+E9/E12*D9</f>
        <v>50553419.86956522</v>
      </c>
      <c r="I9" s="103"/>
      <c r="J9" s="103"/>
      <c r="K9" s="105"/>
      <c r="L9" s="104"/>
    </row>
    <row r="10" spans="1:12" ht="12.75">
      <c r="A10" s="98">
        <v>38555</v>
      </c>
      <c r="B10" t="s">
        <v>149</v>
      </c>
      <c r="C10" s="52">
        <v>53964884</v>
      </c>
      <c r="D10" s="74">
        <f>+C10+D9</f>
        <v>110000000</v>
      </c>
      <c r="E10" s="52">
        <f>+A11-A10</f>
        <v>9</v>
      </c>
      <c r="F10" s="52">
        <f>+E10/E12*D10</f>
        <v>10760869.565217393</v>
      </c>
      <c r="I10" s="102">
        <f>+C10</f>
        <v>53964884</v>
      </c>
      <c r="J10" s="102">
        <f>+I10+J6</f>
        <v>110000000</v>
      </c>
      <c r="K10" s="105">
        <f>+A14-A10</f>
        <v>19</v>
      </c>
      <c r="L10" s="104">
        <f>+K10/K20*J10</f>
        <v>5726027.397260274</v>
      </c>
    </row>
    <row r="11" spans="1:12" ht="12.75">
      <c r="A11" s="98">
        <v>38564</v>
      </c>
      <c r="B11" s="1" t="s">
        <v>154</v>
      </c>
      <c r="C11" s="52">
        <v>0</v>
      </c>
      <c r="D11" s="74">
        <f>+C11+D10</f>
        <v>110000000</v>
      </c>
      <c r="E11" s="52"/>
      <c r="F11" s="74"/>
      <c r="I11" s="103"/>
      <c r="J11" s="103"/>
      <c r="K11" s="105"/>
      <c r="L11" s="104"/>
    </row>
    <row r="12" spans="1:12" ht="12.75">
      <c r="A12" s="98"/>
      <c r="C12" s="1"/>
      <c r="D12" s="1"/>
      <c r="E12" s="100">
        <f>SUM(E9:E11)</f>
        <v>92</v>
      </c>
      <c r="F12" s="115">
        <f>SUM(F9:F11)</f>
        <v>61314289.43478261</v>
      </c>
      <c r="G12" s="101" t="s">
        <v>155</v>
      </c>
      <c r="H12" s="101"/>
      <c r="I12" s="103"/>
      <c r="J12" s="103"/>
      <c r="K12" s="105"/>
      <c r="L12" s="104"/>
    </row>
    <row r="13" spans="1:12" ht="12.75">
      <c r="A13" s="98">
        <v>38565</v>
      </c>
      <c r="B13" s="1" t="s">
        <v>125</v>
      </c>
      <c r="C13" s="52">
        <f>+D11</f>
        <v>110000000</v>
      </c>
      <c r="D13" s="74">
        <f>+C13</f>
        <v>110000000</v>
      </c>
      <c r="E13" s="72">
        <f>+A14-A13+1</f>
        <v>10</v>
      </c>
      <c r="F13" s="24">
        <f>+E13/E17*D13</f>
        <v>11956521.739130434</v>
      </c>
      <c r="I13" s="103"/>
      <c r="J13" s="103"/>
      <c r="K13" s="105"/>
      <c r="L13" s="103"/>
    </row>
    <row r="14" spans="1:12" ht="12.75">
      <c r="A14" s="98">
        <v>38574</v>
      </c>
      <c r="B14" t="s">
        <v>159</v>
      </c>
      <c r="C14" s="52">
        <v>40000000</v>
      </c>
      <c r="D14" s="74">
        <f>+D13+C14</f>
        <v>150000000</v>
      </c>
      <c r="E14" s="52">
        <f>+A15-A14</f>
        <v>0</v>
      </c>
      <c r="F14" s="24">
        <f>+E14/E17*D14</f>
        <v>0</v>
      </c>
      <c r="I14" s="102">
        <f>+C14</f>
        <v>40000000</v>
      </c>
      <c r="J14" s="102">
        <f>+J10+I14</f>
        <v>150000000</v>
      </c>
      <c r="K14" s="105">
        <f>+A14-A15</f>
        <v>0</v>
      </c>
      <c r="L14" s="104">
        <f>+K14/K20*J14</f>
        <v>0</v>
      </c>
    </row>
    <row r="15" spans="1:12" ht="12.75">
      <c r="A15" s="98">
        <v>38574</v>
      </c>
      <c r="B15" t="s">
        <v>160</v>
      </c>
      <c r="C15" s="52">
        <v>75000000</v>
      </c>
      <c r="D15" s="74">
        <f>+D14+C15</f>
        <v>225000000</v>
      </c>
      <c r="E15" s="52">
        <f>+A16-A15</f>
        <v>82</v>
      </c>
      <c r="F15" s="24">
        <f>+E15/E17*D15</f>
        <v>200543478.26086956</v>
      </c>
      <c r="I15" s="102">
        <f>+C15</f>
        <v>75000000</v>
      </c>
      <c r="J15" s="102">
        <f>+J14+I15</f>
        <v>225000000</v>
      </c>
      <c r="K15" s="105">
        <f>+A19-A15</f>
        <v>174</v>
      </c>
      <c r="L15" s="116">
        <f>+K15/K20*J15</f>
        <v>107260273.97260274</v>
      </c>
    </row>
    <row r="16" spans="1:10" ht="12.75">
      <c r="A16" s="99">
        <v>38656</v>
      </c>
      <c r="B16" s="1" t="s">
        <v>154</v>
      </c>
      <c r="C16" s="52">
        <v>0</v>
      </c>
      <c r="D16" s="74">
        <f>+C16+D15</f>
        <v>225000000</v>
      </c>
      <c r="E16" s="52"/>
      <c r="F16" s="74"/>
      <c r="I16" s="103"/>
      <c r="J16" s="103"/>
    </row>
    <row r="17" spans="1:10" ht="12.75">
      <c r="A17" s="99"/>
      <c r="C17" s="1"/>
      <c r="D17" s="1"/>
      <c r="E17" s="100">
        <f>SUM(E13:E16)</f>
        <v>92</v>
      </c>
      <c r="F17" s="115">
        <f>SUM(F13:F16)</f>
        <v>212500000</v>
      </c>
      <c r="G17" s="101" t="s">
        <v>161</v>
      </c>
      <c r="H17" s="101"/>
      <c r="I17" s="103"/>
      <c r="J17" s="103"/>
    </row>
    <row r="18" spans="1:12" ht="12.75">
      <c r="A18" s="99">
        <v>38657</v>
      </c>
      <c r="B18" s="1" t="s">
        <v>125</v>
      </c>
      <c r="C18" s="74">
        <f>+D16</f>
        <v>225000000</v>
      </c>
      <c r="D18" s="74">
        <f>+C18</f>
        <v>225000000</v>
      </c>
      <c r="E18" s="72">
        <f>+A19-A18+1</f>
        <v>92</v>
      </c>
      <c r="F18" s="24">
        <f>+E18/E20*D18</f>
        <v>225000000</v>
      </c>
      <c r="I18" s="103"/>
      <c r="J18" s="103"/>
      <c r="K18" s="105"/>
      <c r="L18" s="103"/>
    </row>
    <row r="19" spans="1:12" ht="12.75">
      <c r="A19" s="97">
        <v>38748</v>
      </c>
      <c r="B19" s="1" t="s">
        <v>154</v>
      </c>
      <c r="C19" s="52">
        <v>0</v>
      </c>
      <c r="D19" s="74">
        <f>+C19+D18</f>
        <v>225000000</v>
      </c>
      <c r="E19" s="52"/>
      <c r="F19" s="1"/>
      <c r="I19" s="105"/>
      <c r="J19" s="105"/>
      <c r="K19" s="103"/>
      <c r="L19" s="103"/>
    </row>
    <row r="20" spans="1:14" ht="12.75">
      <c r="A20" s="97"/>
      <c r="C20" s="1"/>
      <c r="D20" s="1"/>
      <c r="E20" s="100">
        <f>SUM(E18:E19)</f>
        <v>92</v>
      </c>
      <c r="F20" s="115">
        <f>SUM(F18:F19)</f>
        <v>225000000</v>
      </c>
      <c r="G20" s="101" t="s">
        <v>240</v>
      </c>
      <c r="H20" s="101"/>
      <c r="K20" s="106">
        <f>SUM(K4:K16)</f>
        <v>365</v>
      </c>
      <c r="L20" s="107">
        <f>SUM(L4:L15)</f>
        <v>135093306.5369863</v>
      </c>
      <c r="M20" t="s">
        <v>204</v>
      </c>
      <c r="N20" s="118">
        <f>+E8+E12+E17+E20</f>
        <v>365</v>
      </c>
    </row>
    <row r="21" spans="1:6" ht="12.75">
      <c r="A21" s="97">
        <v>38749</v>
      </c>
      <c r="B21" s="1" t="s">
        <v>125</v>
      </c>
      <c r="C21" s="74">
        <f>+D19</f>
        <v>225000000</v>
      </c>
      <c r="D21" s="74">
        <f>+C21</f>
        <v>225000000</v>
      </c>
      <c r="E21" s="72">
        <f>+A22-A21+1</f>
        <v>89</v>
      </c>
      <c r="F21" s="24">
        <f>+E21/E23*D21</f>
        <v>225000000</v>
      </c>
    </row>
    <row r="22" spans="1:12" ht="12.75">
      <c r="A22" s="97">
        <v>38837</v>
      </c>
      <c r="B22" s="1" t="s">
        <v>154</v>
      </c>
      <c r="C22" s="62">
        <v>0</v>
      </c>
      <c r="D22" s="74">
        <f>+C22+D21</f>
        <v>225000000</v>
      </c>
      <c r="E22" s="52"/>
      <c r="F22" s="1"/>
      <c r="I22" s="105"/>
      <c r="J22" s="105"/>
      <c r="K22" s="103"/>
      <c r="L22" s="105"/>
    </row>
    <row r="23" spans="1:12" ht="12.75">
      <c r="A23" s="97"/>
      <c r="C23" s="1"/>
      <c r="D23" s="1"/>
      <c r="E23" s="100">
        <f>SUM(E21:E22)</f>
        <v>89</v>
      </c>
      <c r="F23" s="115">
        <f>SUM(F21:F22)</f>
        <v>225000000</v>
      </c>
      <c r="G23" s="101" t="s">
        <v>203</v>
      </c>
      <c r="H23" s="101"/>
      <c r="I23" s="105">
        <v>225000000</v>
      </c>
      <c r="J23" s="105">
        <f>+I23</f>
        <v>225000000</v>
      </c>
      <c r="K23" s="105">
        <f>+A31-A21+1</f>
        <v>365</v>
      </c>
      <c r="L23" s="105">
        <f>+J23/K32*K23</f>
        <v>225000000</v>
      </c>
    </row>
    <row r="24" spans="1:12" ht="12.75">
      <c r="A24" s="97">
        <v>38838</v>
      </c>
      <c r="B24" s="1" t="s">
        <v>125</v>
      </c>
      <c r="C24" s="74">
        <f>+D22</f>
        <v>225000000</v>
      </c>
      <c r="D24" s="74">
        <f>+C24</f>
        <v>225000000</v>
      </c>
      <c r="E24" s="72">
        <f>+A25-A24+1</f>
        <v>92</v>
      </c>
      <c r="F24" s="24">
        <f>+E24/E26*D24</f>
        <v>225000000</v>
      </c>
      <c r="I24" s="105"/>
      <c r="J24" s="105"/>
      <c r="K24" s="103"/>
      <c r="L24" s="105"/>
    </row>
    <row r="25" spans="1:12" ht="12.75">
      <c r="A25" s="97">
        <v>38929</v>
      </c>
      <c r="B25" s="1" t="s">
        <v>154</v>
      </c>
      <c r="C25" s="62">
        <v>0</v>
      </c>
      <c r="D25" s="74">
        <f>+C25+D24</f>
        <v>225000000</v>
      </c>
      <c r="E25" s="52"/>
      <c r="F25" s="1"/>
      <c r="I25" s="105"/>
      <c r="J25" s="105"/>
      <c r="K25" s="103"/>
      <c r="L25" s="105"/>
    </row>
    <row r="26" spans="1:10" ht="12.75">
      <c r="A26" s="97"/>
      <c r="C26" s="1"/>
      <c r="D26" s="1"/>
      <c r="E26" s="100">
        <f>SUM(E24:E25)</f>
        <v>92</v>
      </c>
      <c r="F26" s="115">
        <f>SUM(F24:F25)</f>
        <v>225000000</v>
      </c>
      <c r="G26" s="101" t="s">
        <v>22</v>
      </c>
      <c r="I26" s="105"/>
      <c r="J26" s="105"/>
    </row>
    <row r="27" spans="1:12" ht="12.75">
      <c r="A27" s="97">
        <v>38930</v>
      </c>
      <c r="B27" s="1" t="s">
        <v>125</v>
      </c>
      <c r="C27" s="74">
        <f>+D25</f>
        <v>225000000</v>
      </c>
      <c r="D27" s="74">
        <f>+C27</f>
        <v>225000000</v>
      </c>
      <c r="E27" s="72">
        <f>+A28-A27+1</f>
        <v>92</v>
      </c>
      <c r="F27" s="24">
        <f>+E27/E29*D27</f>
        <v>225000000</v>
      </c>
      <c r="I27" s="105"/>
      <c r="J27" s="105"/>
      <c r="K27" s="103"/>
      <c r="L27" s="103"/>
    </row>
    <row r="28" spans="1:12" ht="12.75">
      <c r="A28" s="97">
        <v>39021</v>
      </c>
      <c r="B28" s="1" t="s">
        <v>154</v>
      </c>
      <c r="C28" s="62">
        <v>0</v>
      </c>
      <c r="D28" s="74">
        <f>+C28+D27</f>
        <v>225000000</v>
      </c>
      <c r="E28" s="1"/>
      <c r="F28" s="1"/>
      <c r="I28" s="105"/>
      <c r="J28" s="105"/>
      <c r="K28" s="103"/>
      <c r="L28" s="103"/>
    </row>
    <row r="29" spans="1:12" ht="12.75">
      <c r="A29" s="97"/>
      <c r="C29" s="1"/>
      <c r="D29" s="1"/>
      <c r="E29" s="100">
        <f>SUM(E27:E28)</f>
        <v>92</v>
      </c>
      <c r="F29" s="115">
        <f>SUM(F27:F28)</f>
        <v>225000000</v>
      </c>
      <c r="G29" s="101" t="s">
        <v>183</v>
      </c>
      <c r="I29" s="105"/>
      <c r="J29" s="105"/>
      <c r="K29" s="103"/>
      <c r="L29" s="103"/>
    </row>
    <row r="30" spans="1:12" ht="12.75">
      <c r="A30" s="97">
        <v>39022</v>
      </c>
      <c r="B30" s="1" t="s">
        <v>125</v>
      </c>
      <c r="C30" s="74">
        <f>+D28</f>
        <v>225000000</v>
      </c>
      <c r="D30" s="74">
        <f>+C30</f>
        <v>225000000</v>
      </c>
      <c r="E30" s="72">
        <f>+A31-A30+1</f>
        <v>92</v>
      </c>
      <c r="F30" s="24">
        <f>+E30/E32*D30</f>
        <v>225000000</v>
      </c>
      <c r="I30" s="105"/>
      <c r="J30" s="105"/>
      <c r="K30" s="103"/>
      <c r="L30" s="103"/>
    </row>
    <row r="31" spans="1:10" ht="12.75">
      <c r="A31" s="97">
        <v>39113</v>
      </c>
      <c r="B31" s="1" t="s">
        <v>154</v>
      </c>
      <c r="C31" s="62">
        <v>0</v>
      </c>
      <c r="D31" s="74">
        <f>+C31+D30</f>
        <v>225000000</v>
      </c>
      <c r="E31" s="1"/>
      <c r="F31" s="1"/>
      <c r="I31" s="121"/>
      <c r="J31" s="121"/>
    </row>
    <row r="32" spans="1:14" ht="12.75">
      <c r="A32" s="176"/>
      <c r="C32" s="1"/>
      <c r="D32" s="1"/>
      <c r="E32" s="100">
        <f>SUM(E30:E31)</f>
        <v>92</v>
      </c>
      <c r="F32" s="115">
        <f>SUM(F30:F31)</f>
        <v>225000000</v>
      </c>
      <c r="G32" s="101" t="s">
        <v>292</v>
      </c>
      <c r="I32" s="121"/>
      <c r="J32" s="121"/>
      <c r="K32" s="106">
        <f>SUM(K22:K24)</f>
        <v>365</v>
      </c>
      <c r="L32" s="122">
        <f>SUM(L22:L24)</f>
        <v>225000000</v>
      </c>
      <c r="M32" t="s">
        <v>205</v>
      </c>
      <c r="N32" s="130">
        <f>+E23+E26+E29+E32</f>
        <v>365</v>
      </c>
    </row>
    <row r="33" spans="1:10" ht="12.75">
      <c r="A33" s="176">
        <v>39114</v>
      </c>
      <c r="B33" s="1" t="s">
        <v>125</v>
      </c>
      <c r="C33" s="74">
        <f>+D31</f>
        <v>225000000</v>
      </c>
      <c r="D33" s="74">
        <f>+C33</f>
        <v>225000000</v>
      </c>
      <c r="E33" s="72">
        <f>+A34-A33+1</f>
        <v>89</v>
      </c>
      <c r="F33" s="24">
        <f>+E33/E35*D33</f>
        <v>225000000</v>
      </c>
      <c r="I33" s="121"/>
      <c r="J33" s="121"/>
    </row>
    <row r="34" spans="1:10" ht="12.75">
      <c r="A34" s="176">
        <v>39202</v>
      </c>
      <c r="B34" s="1" t="s">
        <v>154</v>
      </c>
      <c r="C34" s="62">
        <v>0</v>
      </c>
      <c r="D34" s="74">
        <f>+C34+D33</f>
        <v>225000000</v>
      </c>
      <c r="E34" s="1"/>
      <c r="F34" s="1"/>
      <c r="I34" s="121"/>
      <c r="J34" s="121"/>
    </row>
    <row r="35" spans="1:12" ht="12.75">
      <c r="A35" s="176"/>
      <c r="C35" s="1"/>
      <c r="D35" s="1"/>
      <c r="E35" s="100">
        <f>SUM(E33:E34)</f>
        <v>89</v>
      </c>
      <c r="F35" s="115">
        <f>SUM(F33:F34)</f>
        <v>225000000</v>
      </c>
      <c r="G35" s="101" t="s">
        <v>93</v>
      </c>
      <c r="I35" s="105">
        <v>225000000</v>
      </c>
      <c r="J35" s="105">
        <f>+I35</f>
        <v>225000000</v>
      </c>
      <c r="K35" s="105">
        <f>+A34-A33+1</f>
        <v>89</v>
      </c>
      <c r="L35" s="105">
        <f>+J35/K39*K35</f>
        <v>224999999.99999997</v>
      </c>
    </row>
    <row r="36" spans="1:10" ht="12.75">
      <c r="A36" s="176"/>
      <c r="C36" s="1"/>
      <c r="D36" s="1"/>
      <c r="E36" s="1"/>
      <c r="F36" s="1"/>
      <c r="I36" s="121"/>
      <c r="J36" s="121"/>
    </row>
    <row r="37" spans="1:10" ht="12.75">
      <c r="A37" s="176"/>
      <c r="C37" s="1"/>
      <c r="D37" s="1"/>
      <c r="E37" s="1"/>
      <c r="F37" s="1"/>
      <c r="I37" s="121"/>
      <c r="J37" s="121"/>
    </row>
    <row r="38" spans="1:10" ht="12.75">
      <c r="A38" s="176"/>
      <c r="C38" s="1"/>
      <c r="D38" s="1"/>
      <c r="E38" s="1"/>
      <c r="F38" s="1"/>
      <c r="I38" s="121"/>
      <c r="J38" s="121"/>
    </row>
    <row r="39" spans="1:14" ht="12.75">
      <c r="A39" s="176"/>
      <c r="C39" s="1"/>
      <c r="D39" s="1"/>
      <c r="E39" s="1"/>
      <c r="F39" s="1"/>
      <c r="I39" s="121"/>
      <c r="J39" s="121"/>
      <c r="K39" s="106">
        <f>SUM(K35:K38)</f>
        <v>89</v>
      </c>
      <c r="L39" s="122">
        <f>SUM(L35:L38)</f>
        <v>224999999.99999997</v>
      </c>
      <c r="M39" t="s">
        <v>94</v>
      </c>
      <c r="N39" s="130">
        <f>+E35</f>
        <v>89</v>
      </c>
    </row>
    <row r="40" spans="1:10" ht="12.75">
      <c r="A40" s="176"/>
      <c r="C40" s="1"/>
      <c r="D40" s="1"/>
      <c r="E40" s="1"/>
      <c r="F40" s="1"/>
      <c r="I40" s="121"/>
      <c r="J40" s="121"/>
    </row>
    <row r="41" spans="1:10" ht="12.75">
      <c r="A41" s="176"/>
      <c r="C41" s="1"/>
      <c r="D41" s="1"/>
      <c r="E41" s="1"/>
      <c r="F41" s="1"/>
      <c r="I41" s="121"/>
      <c r="J41" s="121"/>
    </row>
    <row r="42" spans="1:10" ht="12.75">
      <c r="A42" s="176"/>
      <c r="C42" s="1"/>
      <c r="D42" s="1"/>
      <c r="E42" s="1"/>
      <c r="F42" s="1"/>
      <c r="I42" s="121"/>
      <c r="J42" s="121"/>
    </row>
    <row r="43" spans="1:10" ht="12.75">
      <c r="A43" s="176"/>
      <c r="C43" s="1"/>
      <c r="D43" s="1"/>
      <c r="E43" s="1"/>
      <c r="F43" s="1"/>
      <c r="I43" s="121"/>
      <c r="J43" s="121"/>
    </row>
    <row r="44" spans="1:10" ht="12.75">
      <c r="A44" s="176"/>
      <c r="C44" s="1"/>
      <c r="D44" s="1"/>
      <c r="E44" s="1"/>
      <c r="F44" s="1"/>
      <c r="I44" s="121"/>
      <c r="J44" s="121"/>
    </row>
    <row r="45" spans="1:10" ht="12.75">
      <c r="A45" s="176"/>
      <c r="C45" s="1"/>
      <c r="D45" s="1"/>
      <c r="E45" s="1"/>
      <c r="F45" s="1"/>
      <c r="I45" s="121"/>
      <c r="J45" s="121"/>
    </row>
    <row r="46" spans="1:10" ht="12.75">
      <c r="A46" s="176"/>
      <c r="C46" s="1"/>
      <c r="D46" s="1"/>
      <c r="E46" s="1"/>
      <c r="F46" s="1"/>
      <c r="I46" s="121"/>
      <c r="J46" s="121"/>
    </row>
    <row r="47" spans="1:10" ht="12.75">
      <c r="A47" s="176"/>
      <c r="C47" s="1"/>
      <c r="D47" s="1"/>
      <c r="E47" s="1"/>
      <c r="F47" s="1"/>
      <c r="I47" s="121"/>
      <c r="J47" s="121"/>
    </row>
    <row r="48" spans="3:10" ht="12.75">
      <c r="C48" s="1"/>
      <c r="D48" s="1"/>
      <c r="E48" s="1"/>
      <c r="F48" s="1"/>
      <c r="I48" s="121"/>
      <c r="J48" s="121"/>
    </row>
    <row r="49" spans="3:10" ht="12.75">
      <c r="C49" s="1"/>
      <c r="D49" s="1"/>
      <c r="E49" s="1"/>
      <c r="F49" s="1"/>
      <c r="I49" s="121"/>
      <c r="J49" s="121"/>
    </row>
    <row r="50" spans="3:10" ht="12.75">
      <c r="C50" s="1"/>
      <c r="D50" s="1"/>
      <c r="E50" s="1"/>
      <c r="F50" s="1"/>
      <c r="I50" s="121"/>
      <c r="J50" s="121"/>
    </row>
    <row r="51" spans="3:10" ht="12.75">
      <c r="C51" s="1"/>
      <c r="D51" s="1"/>
      <c r="E51" s="1"/>
      <c r="F51" s="1"/>
      <c r="I51" s="121"/>
      <c r="J51" s="121"/>
    </row>
    <row r="52" spans="3:10" ht="12.75">
      <c r="C52" s="1"/>
      <c r="D52" s="1"/>
      <c r="E52" s="1"/>
      <c r="F52" s="1"/>
      <c r="I52" s="121"/>
      <c r="J52" s="121"/>
    </row>
    <row r="53" spans="3:10" ht="12.75">
      <c r="C53" s="1"/>
      <c r="D53" s="1"/>
      <c r="E53" s="1"/>
      <c r="F53" s="1"/>
      <c r="I53" s="121"/>
      <c r="J53" s="121"/>
    </row>
    <row r="54" spans="9:10" ht="12.75">
      <c r="I54" s="121"/>
      <c r="J54" s="121"/>
    </row>
    <row r="55" spans="9:10" ht="12.75">
      <c r="I55" s="121"/>
      <c r="J55" s="121"/>
    </row>
    <row r="56" spans="9:10" ht="12.75">
      <c r="I56" s="121"/>
      <c r="J56" s="121"/>
    </row>
    <row r="57" spans="9:10" ht="12.75">
      <c r="I57" s="121"/>
      <c r="J57" s="121"/>
    </row>
    <row r="58" spans="9:10" ht="12.75">
      <c r="I58" s="121"/>
      <c r="J58" s="121"/>
    </row>
    <row r="59" spans="9:10" ht="12.75">
      <c r="I59" s="121"/>
      <c r="J59" s="12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lindathien</cp:lastModifiedBy>
  <cp:lastPrinted>2008-06-27T08:06:03Z</cp:lastPrinted>
  <dcterms:created xsi:type="dcterms:W3CDTF">2004-11-30T04:22:14Z</dcterms:created>
  <dcterms:modified xsi:type="dcterms:W3CDTF">2008-06-27T09:39:11Z</dcterms:modified>
  <cp:category/>
  <cp:version/>
  <cp:contentType/>
  <cp:contentStatus/>
</cp:coreProperties>
</file>